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tables/table1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0.xml" ContentType="application/vnd.openxmlformats-officedocument.drawingml.chartshap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3.xml" ContentType="application/vnd.openxmlformats-officedocument.drawingml.chartshape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7"/>
  <workbookPr/>
  <mc:AlternateContent xmlns:mc="http://schemas.openxmlformats.org/markup-compatibility/2006">
    <mc:Choice Requires="x15">
      <x15ac:absPath xmlns:x15ac="http://schemas.microsoft.com/office/spreadsheetml/2010/11/ac" url="/Users/jak4yf/Desktop/sites/fm-live/docs/services/recycling/"/>
    </mc:Choice>
  </mc:AlternateContent>
  <xr:revisionPtr revIDLastSave="0" documentId="13_ncr:1_{F46BD092-29DB-354A-971D-1B330FC192CE}" xr6:coauthVersionLast="47" xr6:coauthVersionMax="47" xr10:uidLastSave="{00000000-0000-0000-0000-000000000000}"/>
  <bookViews>
    <workbookView xWindow="0" yWindow="520" windowWidth="33900" windowHeight="26080" activeTab="2" xr2:uid="{D0A59367-DAE5-47EE-9EB3-9F17B38B4C00}"/>
  </bookViews>
  <sheets>
    <sheet name="GHG" sheetId="1" r:id="rId1"/>
    <sheet name="Energy" sheetId="2" r:id="rId2"/>
    <sheet name="Waste" sheetId="4" r:id="rId3"/>
    <sheet name="Water" sheetId="3" r:id="rId4"/>
    <sheet name="Nitrogen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4" i="4" l="1"/>
  <c r="B5" i="4" l="1"/>
  <c r="C5" i="4" s="1"/>
  <c r="D5" i="4" s="1"/>
  <c r="E5" i="4" s="1"/>
  <c r="F5" i="4" s="1"/>
  <c r="G5" i="4" s="1"/>
  <c r="H5" i="4" s="1"/>
  <c r="I5" i="4" s="1"/>
  <c r="J5" i="4" s="1"/>
  <c r="K5" i="4" s="1"/>
  <c r="L5" i="4" s="1"/>
  <c r="M5" i="4" s="1"/>
  <c r="Q46" i="2" l="1"/>
  <c r="Q45" i="2"/>
  <c r="E10" i="1" l="1"/>
  <c r="F10" i="1"/>
  <c r="G10" i="1"/>
  <c r="H10" i="1"/>
  <c r="I10" i="1"/>
  <c r="J10" i="1"/>
  <c r="K10" i="1"/>
  <c r="L10" i="1"/>
  <c r="M10" i="1"/>
  <c r="N10" i="1"/>
  <c r="O10" i="1"/>
  <c r="D10" i="1"/>
  <c r="K23" i="6" l="1"/>
  <c r="H21" i="6"/>
  <c r="K21" i="6" s="1"/>
  <c r="G21" i="6"/>
  <c r="F21" i="6"/>
  <c r="E21" i="6"/>
  <c r="D21" i="6"/>
  <c r="I20" i="6"/>
  <c r="H20" i="6"/>
  <c r="G20" i="6"/>
  <c r="F20" i="6"/>
  <c r="E20" i="6"/>
  <c r="D20" i="6"/>
  <c r="K20" i="6" s="1"/>
  <c r="I19" i="6"/>
  <c r="H19" i="6"/>
  <c r="G19" i="6"/>
  <c r="F19" i="6"/>
  <c r="K19" i="6" s="1"/>
  <c r="E19" i="6"/>
  <c r="D19" i="6"/>
  <c r="H18" i="6"/>
  <c r="G18" i="6"/>
  <c r="F18" i="6"/>
  <c r="E18" i="6"/>
  <c r="D18" i="6"/>
  <c r="I17" i="6"/>
  <c r="H17" i="6"/>
  <c r="G17" i="6"/>
  <c r="F17" i="6"/>
  <c r="E17" i="6"/>
  <c r="D17" i="6"/>
  <c r="K17" i="6" s="1"/>
  <c r="H16" i="6"/>
  <c r="G16" i="6"/>
  <c r="F16" i="6"/>
  <c r="E16" i="6"/>
  <c r="D16" i="6"/>
  <c r="K16" i="6" s="1"/>
  <c r="L9" i="6"/>
  <c r="I21" i="6" s="1"/>
  <c r="L8" i="6"/>
  <c r="L7" i="6"/>
  <c r="L6" i="6"/>
  <c r="I18" i="6" s="1"/>
  <c r="L5" i="6"/>
  <c r="L4" i="6"/>
  <c r="I16" i="6" s="1"/>
  <c r="K18" i="6" l="1"/>
  <c r="B3" i="4"/>
  <c r="N2" i="4"/>
  <c r="C6" i="3"/>
  <c r="O5" i="3"/>
  <c r="Q8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tc={CD6A33C5-4736-491C-8AF7-B97B8A5AB7D8}</author>
    <author>tc={13BDA855-FDEC-4C1D-BAC9-615D2E4C13B8}</author>
  </authors>
  <commentList>
    <comment ref="D7" authorId="0" shapeId="0" xr:uid="{CD6A33C5-4736-491C-8AF7-B97B8A5AB7D8}">
      <text>
        <t>[Threaded comment]
Your version of Excel allows you to read this threaded comment; however, any edits to it will get removed if the file is opened in a newer version of Excel. Learn more: https://go.microsoft.com/fwlink/?linkid=870924
Comment:
    Excluding 7000 buildings and IVY Station Plants. Sourses limit to CHW, HW, Electricity, Natural Gas, Steam</t>
      </text>
    </comment>
    <comment ref="D9" authorId="1" shapeId="0" xr:uid="{13BDA855-FDEC-4C1D-BAC9-615D2E4C13B8}">
      <text>
        <t>[Threaded comment]
Your version of Excel allows you to read this threaded comment; however, any edits to it will get removed if the file is opened in a newer version of Excel. Learn more: https://go.microsoft.com/fwlink/?linkid=870924
Comment:
    From GHG report of the year.</t>
      </text>
    </comment>
  </commentList>
</comments>
</file>

<file path=xl/sharedStrings.xml><?xml version="1.0" encoding="utf-8"?>
<sst xmlns="http://schemas.openxmlformats.org/spreadsheetml/2006/main" count="62" uniqueCount="55">
  <si>
    <t>% Change from 19</t>
  </si>
  <si>
    <t>% Change from 20</t>
  </si>
  <si>
    <t>% Change from 10</t>
  </si>
  <si>
    <t>Electricity</t>
  </si>
  <si>
    <t>Stationary Fuel</t>
  </si>
  <si>
    <t>Direct Transportation</t>
  </si>
  <si>
    <t>Operations Support</t>
  </si>
  <si>
    <t>Total Net Emissions</t>
  </si>
  <si>
    <t>Building Site Energy (MMBtu)</t>
  </si>
  <si>
    <t>Building Energy Use Intensity</t>
  </si>
  <si>
    <t>Building Area</t>
  </si>
  <si>
    <t>2020 vs 2010 Change</t>
  </si>
  <si>
    <t>Tons</t>
  </si>
  <si>
    <t>Progress</t>
  </si>
  <si>
    <t>Landfilled Waste</t>
  </si>
  <si>
    <t>Landfilled Waste Goal</t>
  </si>
  <si>
    <t>Water Consumption</t>
  </si>
  <si>
    <t>Water Consumption Goal</t>
  </si>
  <si>
    <t>Year</t>
  </si>
  <si>
    <t>Other On-Campus Stationary</t>
  </si>
  <si>
    <t>Fertilizer &amp; Animals</t>
  </si>
  <si>
    <t>Purchased Electricity</t>
  </si>
  <si>
    <t>Faculty Commuting</t>
  </si>
  <si>
    <t>Staff Commuting</t>
  </si>
  <si>
    <t>Student Commuting</t>
  </si>
  <si>
    <t>Wastewater</t>
  </si>
  <si>
    <t>T&amp;D Losses</t>
  </si>
  <si>
    <t>Food</t>
  </si>
  <si>
    <t>Compost</t>
  </si>
  <si>
    <t>Air Travel</t>
  </si>
  <si>
    <t>On-Campus Stationary</t>
  </si>
  <si>
    <t>Transportation</t>
  </si>
  <si>
    <t xml:space="preserve">Wastewater </t>
  </si>
  <si>
    <t xml:space="preserve">Food </t>
  </si>
  <si>
    <t>2030 Goal</t>
  </si>
  <si>
    <t>Total</t>
  </si>
  <si>
    <t>% Change from 2010</t>
  </si>
  <si>
    <t>Sq. Ft</t>
  </si>
  <si>
    <t>kBTU</t>
  </si>
  <si>
    <t>EUI</t>
  </si>
  <si>
    <t>Carbon Intensity</t>
  </si>
  <si>
    <t>Total Waste</t>
  </si>
  <si>
    <t>Total Waste Goal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</si>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</sst>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(* #,##0.0_);_(* \(#,##0.0\);_(* &quot;-&quot;??_);_(@_)"/>
    <numFmt numFmtId="165" formatCode="0.0%"/>
    <numFmt numFmtId="166" formatCode="0.0"/>
    <numFmt numFmtId="167" formatCode="[$-10409]#,##0;\(#,##0\)"/>
    <numFmt numFmtId="168" formatCode="_(* #,##0.000_);_(* \(#,##0.000\);_(* &quot;-&quot;??_);_(@_)"/>
    <numFmt numFmtId="169" formatCode="0.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b/>
      <sz val="11"/>
      <name val="Arial"/>
      <family val="2"/>
    </font>
    <font>
      <sz val="11"/>
      <color rgb="FF333333"/>
      <name val="Arial"/>
      <family val="2"/>
    </font>
    <font>
      <b/>
      <sz val="11"/>
      <color rgb="FF333333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627182"/>
        <bgColor rgb="FF000000"/>
      </patternFill>
    </fill>
    <fill>
      <patternFill patternType="solid">
        <fgColor rgb="FFFDCA0A"/>
        <bgColor rgb="FF000000"/>
      </patternFill>
    </fill>
    <fill>
      <patternFill patternType="solid">
        <fgColor rgb="FFE2E7E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E2E7EC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rgb="FFBFBFBF"/>
      </left>
      <right style="thin">
        <color rgb="FFBFBFBF"/>
      </right>
      <top style="double">
        <color indexed="64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top"/>
    </xf>
    <xf numFmtId="164" fontId="4" fillId="4" borderId="2" xfId="1" applyNumberFormat="1" applyFont="1" applyFill="1" applyBorder="1" applyAlignment="1">
      <alignment horizontal="left" vertical="top"/>
    </xf>
    <xf numFmtId="165" fontId="4" fillId="4" borderId="2" xfId="2" applyNumberFormat="1" applyFont="1" applyFill="1" applyBorder="1" applyAlignment="1">
      <alignment horizontal="center" vertical="top"/>
    </xf>
    <xf numFmtId="0" fontId="4" fillId="5" borderId="2" xfId="0" applyFont="1" applyFill="1" applyBorder="1" applyAlignment="1">
      <alignment horizontal="left" vertical="top"/>
    </xf>
    <xf numFmtId="164" fontId="4" fillId="5" borderId="2" xfId="1" applyNumberFormat="1" applyFont="1" applyFill="1" applyBorder="1" applyAlignment="1">
      <alignment horizontal="left" vertical="top"/>
    </xf>
    <xf numFmtId="165" fontId="4" fillId="5" borderId="2" xfId="2" applyNumberFormat="1" applyFont="1" applyFill="1" applyBorder="1" applyAlignment="1">
      <alignment horizontal="center" vertical="top"/>
    </xf>
    <xf numFmtId="0" fontId="5" fillId="5" borderId="3" xfId="0" applyFont="1" applyFill="1" applyBorder="1" applyAlignment="1">
      <alignment horizontal="left" vertical="top"/>
    </xf>
    <xf numFmtId="164" fontId="5" fillId="5" borderId="3" xfId="1" applyNumberFormat="1" applyFont="1" applyFill="1" applyBorder="1" applyAlignment="1">
      <alignment horizontal="left" vertical="top"/>
    </xf>
    <xf numFmtId="165" fontId="5" fillId="5" borderId="3" xfId="2" applyNumberFormat="1" applyFont="1" applyFill="1" applyBorder="1" applyAlignment="1">
      <alignment horizontal="center" vertical="top"/>
    </xf>
    <xf numFmtId="0" fontId="4" fillId="6" borderId="4" xfId="0" applyFont="1" applyFill="1" applyBorder="1" applyAlignment="1">
      <alignment horizontal="left" vertical="top"/>
    </xf>
    <xf numFmtId="3" fontId="4" fillId="6" borderId="5" xfId="3" applyNumberFormat="1" applyFont="1" applyFill="1" applyBorder="1" applyAlignment="1">
      <alignment horizontal="right" vertical="center"/>
    </xf>
    <xf numFmtId="0" fontId="7" fillId="0" borderId="0" xfId="0" applyFont="1"/>
    <xf numFmtId="0" fontId="4" fillId="4" borderId="6" xfId="0" applyFont="1" applyFill="1" applyBorder="1" applyAlignment="1">
      <alignment horizontal="left" vertical="top"/>
    </xf>
    <xf numFmtId="3" fontId="4" fillId="4" borderId="2" xfId="3" applyNumberFormat="1" applyFont="1" applyFill="1" applyBorder="1" applyAlignment="1">
      <alignment horizontal="right" vertical="center"/>
    </xf>
    <xf numFmtId="166" fontId="7" fillId="0" borderId="0" xfId="0" applyNumberFormat="1" applyFont="1"/>
    <xf numFmtId="3" fontId="4" fillId="7" borderId="5" xfId="3" applyNumberFormat="1" applyFont="1" applyFill="1" applyBorder="1" applyAlignment="1">
      <alignment horizontal="right" vertical="center"/>
    </xf>
    <xf numFmtId="0" fontId="6" fillId="0" borderId="0" xfId="0" applyFont="1"/>
    <xf numFmtId="167" fontId="8" fillId="0" borderId="0" xfId="0" applyNumberFormat="1" applyFont="1" applyAlignment="1">
      <alignment horizontal="center" vertical="top" wrapText="1" readingOrder="1"/>
    </xf>
    <xf numFmtId="165" fontId="0" fillId="0" borderId="0" xfId="2" applyNumberFormat="1" applyFont="1"/>
    <xf numFmtId="1" fontId="6" fillId="0" borderId="0" xfId="0" applyNumberFormat="1" applyFont="1"/>
    <xf numFmtId="165" fontId="7" fillId="0" borderId="0" xfId="2" applyNumberFormat="1" applyFont="1"/>
    <xf numFmtId="168" fontId="0" fillId="0" borderId="0" xfId="0" applyNumberFormat="1"/>
    <xf numFmtId="0" fontId="0" fillId="0" borderId="0" xfId="0" applyAlignment="1">
      <alignment horizontal="right"/>
    </xf>
    <xf numFmtId="169" fontId="0" fillId="0" borderId="0" xfId="0" applyNumberFormat="1"/>
    <xf numFmtId="166" fontId="0" fillId="0" borderId="0" xfId="0" applyNumberFormat="1"/>
    <xf numFmtId="1" fontId="0" fillId="0" borderId="0" xfId="0" applyNumberFormat="1"/>
  </cellXfs>
  <cellStyles count="4">
    <cellStyle name="Comma" xfId="1" builtinId="3"/>
    <cellStyle name="Comma 2" xfId="3" xr:uid="{37A23647-05C0-4525-8D53-E7A1A13A6C17}"/>
    <cellStyle name="Normal" xfId="0" builtinId="0"/>
    <cellStyle name="Percent" xfId="2" builtinId="5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GREENHOUSE</a:t>
            </a:r>
            <a:r>
              <a:rPr lang="en-US" baseline="0"/>
              <a:t> GAS EMISSIONS</a:t>
            </a:r>
          </a:p>
          <a:p>
            <a:pPr>
              <a:defRPr/>
            </a:pPr>
            <a:r>
              <a:rPr lang="en-US" baseline="0"/>
              <a:t>2010-2021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GHG!$B$6</c:f>
              <c:strCache>
                <c:ptCount val="1"/>
                <c:pt idx="0">
                  <c:v>Direct Transportation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numRef>
              <c:f>GHG!$D$3:$O$3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GHG!$C$6:$O$6</c:f>
              <c:numCache>
                <c:formatCode>_(* #,##0.0_);_(* \(#,##0.0\);_(* "-"??_);_(@_)</c:formatCode>
                <c:ptCount val="12"/>
                <c:pt idx="0">
                  <c:v>4329.46</c:v>
                </c:pt>
                <c:pt idx="1">
                  <c:v>4199.76</c:v>
                </c:pt>
                <c:pt idx="2">
                  <c:v>3977.51</c:v>
                </c:pt>
                <c:pt idx="3">
                  <c:v>3877.52</c:v>
                </c:pt>
                <c:pt idx="4">
                  <c:v>3796.12</c:v>
                </c:pt>
                <c:pt idx="5">
                  <c:v>3910.71</c:v>
                </c:pt>
                <c:pt idx="6">
                  <c:v>3817.99</c:v>
                </c:pt>
                <c:pt idx="7">
                  <c:v>3953.87</c:v>
                </c:pt>
                <c:pt idx="8">
                  <c:v>4066.75</c:v>
                </c:pt>
                <c:pt idx="9">
                  <c:v>3873.68</c:v>
                </c:pt>
                <c:pt idx="10">
                  <c:v>2500.34</c:v>
                </c:pt>
                <c:pt idx="11">
                  <c:v>2886.49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0F-426C-8602-772B306BA41E}"/>
            </c:ext>
          </c:extLst>
        </c:ser>
        <c:ser>
          <c:idx val="3"/>
          <c:order val="1"/>
          <c:tx>
            <c:strRef>
              <c:f>GHG!$B$7</c:f>
              <c:strCache>
                <c:ptCount val="1"/>
                <c:pt idx="0">
                  <c:v>Operations Support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GHG!$D$3:$O$3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GHG!$C$7:$O$7</c:f>
              <c:numCache>
                <c:formatCode>_(* #,##0.0_);_(* \(#,##0.0\);_(* "-"??_);_(@_)</c:formatCode>
                <c:ptCount val="12"/>
                <c:pt idx="0">
                  <c:v>257.57</c:v>
                </c:pt>
                <c:pt idx="1">
                  <c:v>852.79</c:v>
                </c:pt>
                <c:pt idx="2">
                  <c:v>769.15</c:v>
                </c:pt>
                <c:pt idx="3">
                  <c:v>835.52</c:v>
                </c:pt>
                <c:pt idx="4">
                  <c:v>1809.6799999999998</c:v>
                </c:pt>
                <c:pt idx="5">
                  <c:v>2847.2200000000003</c:v>
                </c:pt>
                <c:pt idx="6">
                  <c:v>2752.9700000000003</c:v>
                </c:pt>
                <c:pt idx="7">
                  <c:v>2205.16</c:v>
                </c:pt>
                <c:pt idx="8">
                  <c:v>1681.66</c:v>
                </c:pt>
                <c:pt idx="9">
                  <c:v>357.46</c:v>
                </c:pt>
                <c:pt idx="10">
                  <c:v>264.17</c:v>
                </c:pt>
                <c:pt idx="11">
                  <c:v>391.23999999999995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0F-426C-8602-772B306BA41E}"/>
            </c:ext>
          </c:extLst>
        </c:ser>
        <c:ser>
          <c:idx val="1"/>
          <c:order val="2"/>
          <c:tx>
            <c:strRef>
              <c:f>GHG!$B$5</c:f>
              <c:strCache>
                <c:ptCount val="1"/>
                <c:pt idx="0">
                  <c:v>Stationary Fuel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GHG!$D$3:$O$3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GHG!$C$5:$O$5</c:f>
              <c:numCache>
                <c:formatCode>_(* #,##0.0_);_(* \(#,##0.0\);_(* "-"??_);_(@_)</c:formatCode>
                <c:ptCount val="12"/>
                <c:pt idx="0">
                  <c:v>109886.14</c:v>
                </c:pt>
                <c:pt idx="1">
                  <c:v>106480.08</c:v>
                </c:pt>
                <c:pt idx="2">
                  <c:v>92727.31</c:v>
                </c:pt>
                <c:pt idx="3">
                  <c:v>96153.96</c:v>
                </c:pt>
                <c:pt idx="4">
                  <c:v>104503.28</c:v>
                </c:pt>
                <c:pt idx="5">
                  <c:v>86536.69</c:v>
                </c:pt>
                <c:pt idx="6">
                  <c:v>90274.27</c:v>
                </c:pt>
                <c:pt idx="7">
                  <c:v>81282.820000000007</c:v>
                </c:pt>
                <c:pt idx="8">
                  <c:v>88228.479999999996</c:v>
                </c:pt>
                <c:pt idx="9">
                  <c:v>80215.14</c:v>
                </c:pt>
                <c:pt idx="10">
                  <c:v>68465.75</c:v>
                </c:pt>
                <c:pt idx="11">
                  <c:v>74292.38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0F-426C-8602-772B306BA41E}"/>
            </c:ext>
          </c:extLst>
        </c:ser>
        <c:ser>
          <c:idx val="0"/>
          <c:order val="3"/>
          <c:tx>
            <c:strRef>
              <c:f>GHG!$B$4</c:f>
              <c:strCache>
                <c:ptCount val="1"/>
                <c:pt idx="0">
                  <c:v>Electricity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GHG!$D$3:$O$3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GHG!$C$4:$O$4</c:f>
              <c:numCache>
                <c:formatCode>_(* #,##0.0_);_(* \(#,##0.0\);_(* "-"??_);_(@_)</c:formatCode>
                <c:ptCount val="12"/>
                <c:pt idx="0">
                  <c:v>176643.82</c:v>
                </c:pt>
                <c:pt idx="1">
                  <c:v>175505.78</c:v>
                </c:pt>
                <c:pt idx="2">
                  <c:v>151650.47</c:v>
                </c:pt>
                <c:pt idx="3">
                  <c:v>149829.28</c:v>
                </c:pt>
                <c:pt idx="4">
                  <c:v>138885.72</c:v>
                </c:pt>
                <c:pt idx="5">
                  <c:v>143030.25</c:v>
                </c:pt>
                <c:pt idx="6">
                  <c:v>130273.75</c:v>
                </c:pt>
                <c:pt idx="7">
                  <c:v>126882.43</c:v>
                </c:pt>
                <c:pt idx="8">
                  <c:v>115709.95</c:v>
                </c:pt>
                <c:pt idx="9">
                  <c:v>89697.5</c:v>
                </c:pt>
                <c:pt idx="10">
                  <c:v>83864.539999999994</c:v>
                </c:pt>
                <c:pt idx="11">
                  <c:v>87176.41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0F-426C-8602-772B306BA4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40101663"/>
        <c:axId val="1740101247"/>
      </c:barChart>
      <c:catAx>
        <c:axId val="17401016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0101247"/>
        <c:crosses val="autoZero"/>
        <c:auto val="1"/>
        <c:lblAlgn val="ctr"/>
        <c:lblOffset val="100"/>
        <c:noMultiLvlLbl val="0"/>
      </c:catAx>
      <c:valAx>
        <c:axId val="17401012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rgbClr val="4D4D4D">
                        <a:lumMod val="65000"/>
                        <a:lumOff val="35000"/>
                      </a:srgb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baseline="0">
                    <a:effectLst/>
                  </a:rPr>
                  <a:t>GHG Emissions (mtCO</a:t>
                </a:r>
                <a:r>
                  <a:rPr lang="en-US" sz="1000" b="0" i="0" baseline="-25000">
                    <a:effectLst/>
                  </a:rPr>
                  <a:t>2</a:t>
                </a:r>
                <a:r>
                  <a:rPr lang="en-US" sz="1000" b="0" i="0" baseline="0">
                    <a:effectLst/>
                  </a:rPr>
                  <a:t>e)</a:t>
                </a:r>
                <a:endParaRPr lang="en-US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417809710428913E-2"/>
              <c:y val="0.278236290048232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rgbClr val="4D4D4D">
                      <a:lumMod val="65000"/>
                      <a:lumOff val="35000"/>
                    </a:srgb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.0_);_(* \(#,##0.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01016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Building Energy Use Intensity</a:t>
            </a:r>
          </a:p>
          <a:p>
            <a:pPr>
              <a:defRPr/>
            </a:pPr>
            <a:r>
              <a:rPr lang="en-US"/>
              <a:t>2010-2021</a:t>
            </a:r>
          </a:p>
        </c:rich>
      </c:tx>
      <c:layout>
        <c:manualLayout>
          <c:xMode val="edge"/>
          <c:yMode val="edge"/>
          <c:x val="0.316800600889519"/>
          <c:y val="4.19388607109081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161666286890987"/>
          <c:y val="0.20974586980968496"/>
          <c:w val="0.84194175085027567"/>
          <c:h val="0.64140216522386995"/>
        </c:manualLayout>
      </c:layout>
      <c:lineChart>
        <c:grouping val="standard"/>
        <c:varyColors val="0"/>
        <c:ser>
          <c:idx val="0"/>
          <c:order val="0"/>
          <c:tx>
            <c:strRef>
              <c:f>Energy!$D$8</c:f>
              <c:strCache>
                <c:ptCount val="1"/>
                <c:pt idx="0">
                  <c:v>Building Energy Use Intensity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val>
            <c:numRef>
              <c:f>Energy!$E$8:$P$8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Energy!$E$6:$P$6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064B-429A-98B8-BDDDADEE3D7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843550143"/>
        <c:axId val="1843544319"/>
      </c:lineChart>
      <c:catAx>
        <c:axId val="18435501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3544319"/>
        <c:crosses val="autoZero"/>
        <c:auto val="1"/>
        <c:lblAlgn val="ctr"/>
        <c:lblOffset val="100"/>
        <c:noMultiLvlLbl val="0"/>
      </c:catAx>
      <c:valAx>
        <c:axId val="1843544319"/>
        <c:scaling>
          <c:orientation val="minMax"/>
          <c:max val="2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Energy Intensity (kBtu / sf / year)</a:t>
                </a:r>
              </a:p>
            </c:rich>
          </c:tx>
          <c:layout>
            <c:manualLayout>
              <c:xMode val="edge"/>
              <c:yMode val="edge"/>
              <c:x val="3.0010718113612004E-2"/>
              <c:y val="0.214405376302841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3550143"/>
        <c:crosses val="autoZero"/>
        <c:crossBetween val="midCat"/>
        <c:majorUnit val="5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Building Energy Use Intensity</a:t>
            </a:r>
          </a:p>
          <a:p>
            <a:pPr>
              <a:defRPr/>
            </a:pPr>
            <a:r>
              <a:rPr lang="en-US"/>
              <a:t>2010-2021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6608713328207377E-2"/>
          <c:y val="0.19422187376699696"/>
          <c:w val="0.86430815356653246"/>
          <c:h val="0.65663713746524655"/>
        </c:manualLayout>
      </c:layout>
      <c:lineChart>
        <c:grouping val="standard"/>
        <c:varyColors val="0"/>
        <c:ser>
          <c:idx val="0"/>
          <c:order val="0"/>
          <c:tx>
            <c:strRef>
              <c:f>Energy!$D$8</c:f>
              <c:strCache>
                <c:ptCount val="1"/>
                <c:pt idx="0">
                  <c:v>Building Energy Use Intensity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8"/>
            <c:spPr>
              <a:solidFill>
                <a:schemeClr val="accent1"/>
              </a:solidFill>
              <a:ln w="3175">
                <a:solidFill>
                  <a:schemeClr val="accent1"/>
                </a:solidFill>
              </a:ln>
              <a:effectLst/>
            </c:spPr>
          </c:marker>
          <c:val>
            <c:numRef>
              <c:f>Energy!$E$8:$P$8</c:f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Energy!$E$6:$P$6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064B-429A-98B8-BDDDADEE3D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3550143"/>
        <c:axId val="1843544319"/>
      </c:lineChart>
      <c:catAx>
        <c:axId val="18435501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3544319"/>
        <c:crosses val="autoZero"/>
        <c:auto val="1"/>
        <c:lblAlgn val="ctr"/>
        <c:lblOffset val="100"/>
        <c:noMultiLvlLbl val="0"/>
      </c:catAx>
      <c:valAx>
        <c:axId val="1843544319"/>
        <c:scaling>
          <c:orientation val="minMax"/>
          <c:max val="2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Energy Intensity (kBtu / sf / year)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43550143"/>
        <c:crosses val="autoZero"/>
        <c:crossBetween val="midCat"/>
        <c:majorUnit val="5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ENERGY</a:t>
            </a:r>
            <a:r>
              <a:rPr lang="en-US" baseline="0"/>
              <a:t> USE INTENSITY AND CARBON INTENSITY</a:t>
            </a:r>
          </a:p>
          <a:p>
            <a:pPr>
              <a:defRPr/>
            </a:pPr>
            <a:r>
              <a:rPr lang="en-US" baseline="0"/>
              <a:t>2010-2021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006738046563999"/>
          <c:y val="0.20528556187512084"/>
          <c:w val="0.75493157576062342"/>
          <c:h val="0.70681725424303254"/>
        </c:manualLayout>
      </c:layout>
      <c:lineChart>
        <c:grouping val="standard"/>
        <c:varyColors val="0"/>
        <c:ser>
          <c:idx val="0"/>
          <c:order val="0"/>
          <c:tx>
            <c:strRef>
              <c:f>Energy!$D$45</c:f>
              <c:strCache>
                <c:ptCount val="1"/>
                <c:pt idx="0">
                  <c:v>EUI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4.7895204745728365E-2"/>
                  <c:y val="4.92564101952116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30-433D-9E4F-74E7817652A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930-433D-9E4F-74E7817652A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930-433D-9E4F-74E7817652A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930-433D-9E4F-74E7817652A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930-433D-9E4F-74E7817652A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930-433D-9E4F-74E7817652A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930-433D-9E4F-74E7817652A6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930-433D-9E4F-74E7817652A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930-433D-9E4F-74E7817652A6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930-433D-9E4F-74E7817652A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930-433D-9E4F-74E7817652A6}"/>
                </c:ext>
              </c:extLst>
            </c:dLbl>
            <c:dLbl>
              <c:idx val="11"/>
              <c:layout>
                <c:manualLayout>
                  <c:x val="-3.770574635945638E-2"/>
                  <c:y val="3.78895463040089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930-433D-9E4F-74E7817652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Energy!$E$42:$P$42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Energy!$E$45:$P$45</c:f>
              <c:numCache>
                <c:formatCode>0.0</c:formatCode>
                <c:ptCount val="12"/>
                <c:pt idx="0">
                  <c:v>371.75166187928761</c:v>
                </c:pt>
                <c:pt idx="1">
                  <c:v>355.84049953939194</c:v>
                </c:pt>
                <c:pt idx="2">
                  <c:v>349.72740212955125</c:v>
                </c:pt>
                <c:pt idx="3">
                  <c:v>347.24200786690864</c:v>
                </c:pt>
                <c:pt idx="4">
                  <c:v>352.47889502945878</c:v>
                </c:pt>
                <c:pt idx="5">
                  <c:v>336.58784811988232</c:v>
                </c:pt>
                <c:pt idx="6">
                  <c:v>336.67383794827776</c:v>
                </c:pt>
                <c:pt idx="7">
                  <c:v>322.05284953818324</c:v>
                </c:pt>
                <c:pt idx="8">
                  <c:v>324.84673413113813</c:v>
                </c:pt>
                <c:pt idx="9">
                  <c:v>320.62142627795384</c:v>
                </c:pt>
                <c:pt idx="10">
                  <c:v>284.1265896051255</c:v>
                </c:pt>
                <c:pt idx="11">
                  <c:v>277.39710904895844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57-490B-BE61-7C9EFF95FC9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42160095"/>
        <c:axId val="1942174239"/>
      </c:lineChart>
      <c:lineChart>
        <c:grouping val="standard"/>
        <c:varyColors val="0"/>
        <c:ser>
          <c:idx val="1"/>
          <c:order val="1"/>
          <c:tx>
            <c:strRef>
              <c:f>Energy!$D$46</c:f>
              <c:strCache>
                <c:ptCount val="1"/>
                <c:pt idx="0">
                  <c:v>Carbon Intensity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5603539664051449E-2"/>
                  <c:y val="4.16785009344099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930-433D-9E4F-74E7817652A6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930-433D-9E4F-74E7817652A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930-433D-9E4F-74E7817652A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930-433D-9E4F-74E7817652A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930-433D-9E4F-74E7817652A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930-433D-9E4F-74E7817652A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930-433D-9E4F-74E7817652A6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930-433D-9E4F-74E7817652A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930-433D-9E4F-74E7817652A6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930-433D-9E4F-74E7817652A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930-433D-9E4F-74E7817652A6}"/>
                </c:ext>
              </c:extLst>
            </c:dLbl>
            <c:dLbl>
              <c:idx val="11"/>
              <c:layout>
                <c:manualLayout>
                  <c:x val="-5.184540124425252E-2"/>
                  <c:y val="4.16785009344099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930-433D-9E4F-74E7817652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Energy!$E$42:$P$42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Energy!$E$46:$P$46</c:f>
              <c:numCache>
                <c:formatCode>0.0000</c:formatCode>
                <c:ptCount val="12"/>
                <c:pt idx="0">
                  <c:v>1.9205951188327741E-2</c:v>
                </c:pt>
                <c:pt idx="1">
                  <c:v>1.8538026576614481E-2</c:v>
                </c:pt>
                <c:pt idx="2">
                  <c:v>1.5902931035671416E-2</c:v>
                </c:pt>
                <c:pt idx="3">
                  <c:v>1.5379857755983493E-2</c:v>
                </c:pt>
                <c:pt idx="4">
                  <c:v>1.5211447506978015E-2</c:v>
                </c:pt>
                <c:pt idx="5">
                  <c:v>1.4163822762877429E-2</c:v>
                </c:pt>
                <c:pt idx="6">
                  <c:v>1.334812141626132E-2</c:v>
                </c:pt>
                <c:pt idx="7">
                  <c:v>1.2536293224547248E-2</c:v>
                </c:pt>
                <c:pt idx="8">
                  <c:v>1.2158774216585424E-2</c:v>
                </c:pt>
                <c:pt idx="9">
                  <c:v>1.0152273805789947E-2</c:v>
                </c:pt>
                <c:pt idx="10">
                  <c:v>8.4865746101560145E-3</c:v>
                </c:pt>
                <c:pt idx="11">
                  <c:v>9.0147034829250253E-3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2957-490B-BE61-7C9EFF95FC9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42152607"/>
        <c:axId val="1942175071"/>
      </c:lineChart>
      <c:catAx>
        <c:axId val="1942160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2174239"/>
        <c:crosses val="autoZero"/>
        <c:auto val="1"/>
        <c:lblAlgn val="ctr"/>
        <c:lblOffset val="100"/>
        <c:noMultiLvlLbl val="0"/>
      </c:catAx>
      <c:valAx>
        <c:axId val="194217423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>
                    <a:solidFill>
                      <a:schemeClr val="accent1"/>
                    </a:solidFill>
                  </a:rPr>
                  <a:t>Source</a:t>
                </a:r>
                <a:r>
                  <a:rPr lang="en-US" sz="1000" baseline="0">
                    <a:solidFill>
                      <a:schemeClr val="accent1"/>
                    </a:solidFill>
                  </a:rPr>
                  <a:t> Energy Intensity  (</a:t>
                </a:r>
                <a:r>
                  <a:rPr lang="en-US" sz="1000" b="0" i="0" u="none" strike="noStrike" baseline="0">
                    <a:solidFill>
                      <a:schemeClr val="accent1"/>
                    </a:solidFill>
                    <a:effectLst/>
                  </a:rPr>
                  <a:t>kBtu / sf / year)</a:t>
                </a:r>
                <a:endParaRPr lang="en-US" sz="1000">
                  <a:solidFill>
                    <a:schemeClr val="accent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accent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2160095"/>
        <c:crosses val="autoZero"/>
        <c:crossBetween val="between"/>
      </c:valAx>
      <c:valAx>
        <c:axId val="1942175071"/>
        <c:scaling>
          <c:orientation val="minMax"/>
          <c:max val="3.5000000000000003E-2"/>
        </c:scaling>
        <c:delete val="0"/>
        <c:axPos val="r"/>
        <c:title>
          <c:tx>
            <c:rich>
              <a:bodyPr rot="540000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0" i="0" u="none" strike="noStrike" baseline="0">
                    <a:solidFill>
                      <a:schemeClr val="accent2"/>
                    </a:solidFill>
                    <a:effectLst/>
                  </a:rPr>
                  <a:t>Carbon Intensity (mtCO₂e  / sf / year</a:t>
                </a:r>
                <a:endParaRPr lang="en-US">
                  <a:solidFill>
                    <a:schemeClr val="accent2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accent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2152607"/>
        <c:crosses val="max"/>
        <c:crossBetween val="between"/>
      </c:valAx>
      <c:catAx>
        <c:axId val="194215260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4217507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WASTE</a:t>
            </a:r>
            <a:r>
              <a:rPr lang="en-US" baseline="0"/>
              <a:t> LANDFILLED</a:t>
            </a:r>
          </a:p>
          <a:p>
            <a:pPr>
              <a:defRPr/>
            </a:pPr>
            <a:r>
              <a:rPr lang="en-US" sz="1400" baseline="0"/>
              <a:t>2010-2021</a:t>
            </a:r>
            <a:endParaRPr lang="en-US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463823216507085"/>
          <c:y val="0.19545454545454546"/>
          <c:w val="0.81606485974513665"/>
          <c:h val="0.638335548965470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Waste!$A$4</c:f>
              <c:strCache>
                <c:ptCount val="1"/>
                <c:pt idx="0">
                  <c:v>Total Waste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 w="25400">
              <a:noFill/>
            </a:ln>
            <a:effectLst/>
          </c:spPr>
          <c:invertIfNegative val="0"/>
          <c:cat>
            <c:strRef>
              <c:f>Waste!$B$1:$M$1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Waste!$B$4:$M$4</c:f>
              <c:numCache>
                <c:formatCode>0</c:formatCode>
                <c:ptCount val="12"/>
                <c:pt idx="0">
                  <c:v>21234.060099999999</c:v>
                </c:pt>
                <c:pt idx="1">
                  <c:v>20957.727749999998</c:v>
                </c:pt>
                <c:pt idx="2">
                  <c:v>21930.412850000001</c:v>
                </c:pt>
                <c:pt idx="3">
                  <c:v>16566.390299999999</c:v>
                </c:pt>
                <c:pt idx="4">
                  <c:v>15993.87329090909</c:v>
                </c:pt>
                <c:pt idx="5">
                  <c:v>14515.9138</c:v>
                </c:pt>
                <c:pt idx="6">
                  <c:v>15140.439100000003</c:v>
                </c:pt>
                <c:pt idx="7" formatCode="General">
                  <c:v>13570</c:v>
                </c:pt>
                <c:pt idx="8" formatCode="General">
                  <c:v>15246</c:v>
                </c:pt>
                <c:pt idx="9" formatCode="General">
                  <c:v>14420</c:v>
                </c:pt>
                <c:pt idx="10" formatCode="General">
                  <c:v>10616</c:v>
                </c:pt>
                <c:pt idx="11">
                  <c:v>12998.081999999999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56-4B1C-A0B5-F6C5914380D3}"/>
            </c:ext>
          </c:extLst>
        </c:ser>
        <c:ser>
          <c:idx val="1"/>
          <c:order val="1"/>
          <c:tx>
            <c:strRef>
              <c:f>Waste!$A$2</c:f>
              <c:strCache>
                <c:ptCount val="1"/>
                <c:pt idx="0">
                  <c:v>Landfilled Waste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12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  <c:pt idx="7">
                <c:v>2017</c:v>
              </c:pt>
              <c:pt idx="8">
                <c:v>2018</c:v>
              </c:pt>
              <c:pt idx="9">
                <c:v>2019</c:v>
              </c:pt>
              <c:pt idx="10">
                <c:v>2020</c:v>
              </c:pt>
              <c:pt idx="11">
                <c:v>2021</c:v>
              </c:pt>
            </c:numLit>
          </c:cat>
          <c:val>
            <c:numRef>
              <c:f>Waste!$B$2:$M$2</c:f>
              <c:numCache>
                <c:formatCode>General</c:formatCode>
                <c:ptCount val="12"/>
                <c:pt idx="0">
                  <c:v>7436</c:v>
                </c:pt>
                <c:pt idx="1">
                  <c:v>7727</c:v>
                </c:pt>
                <c:pt idx="2">
                  <c:v>7956</c:v>
                </c:pt>
                <c:pt idx="3">
                  <c:v>7903</c:v>
                </c:pt>
                <c:pt idx="4">
                  <c:v>7452</c:v>
                </c:pt>
                <c:pt idx="5">
                  <c:v>7898</c:v>
                </c:pt>
                <c:pt idx="6">
                  <c:v>8223</c:v>
                </c:pt>
                <c:pt idx="7">
                  <c:v>7902</c:v>
                </c:pt>
                <c:pt idx="8">
                  <c:v>8357</c:v>
                </c:pt>
                <c:pt idx="9">
                  <c:v>8049</c:v>
                </c:pt>
                <c:pt idx="10">
                  <c:v>7227.4</c:v>
                </c:pt>
                <c:pt idx="11">
                  <c:v>8417.6899999999987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A3-4430-8C84-6676430F2B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939123007"/>
        <c:axId val="1117749519"/>
      </c:barChart>
      <c:lineChart>
        <c:grouping val="standard"/>
        <c:varyColors val="0"/>
        <c:ser>
          <c:idx val="3"/>
          <c:order val="2"/>
          <c:tx>
            <c:strRef>
              <c:f>Waste!$A$3</c:f>
              <c:strCache>
                <c:ptCount val="1"/>
                <c:pt idx="0">
                  <c:v>Landfilled Waste Goal</c:v>
                </c:pt>
              </c:strCache>
            </c:strRef>
          </c:tx>
          <c:spPr>
            <a:ln w="25400" cap="rnd">
              <a:solidFill>
                <a:schemeClr val="accent4"/>
              </a:solidFill>
              <a:prstDash val="sysDot"/>
              <a:round/>
              <a:tailEnd type="triangle"/>
            </a:ln>
            <a:effectLst/>
          </c:spPr>
          <c:marker>
            <c:symbol val="none"/>
          </c:marker>
          <c:cat>
            <c:strRef>
              <c:f>Waste!$B$1:$M$1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Waste!$B$3:$M$3</c:f>
              <c:numCache>
                <c:formatCode>General</c:formatCode>
                <c:ptCount val="12"/>
                <c:pt idx="0">
                  <c:v>2230.7999999999997</c:v>
                </c:pt>
                <c:pt idx="1">
                  <c:v>2230.7999999999997</c:v>
                </c:pt>
                <c:pt idx="2">
                  <c:v>2230.7999999999997</c:v>
                </c:pt>
                <c:pt idx="3">
                  <c:v>2230.7999999999997</c:v>
                </c:pt>
                <c:pt idx="4">
                  <c:v>2230.7999999999997</c:v>
                </c:pt>
                <c:pt idx="5">
                  <c:v>2230.7999999999997</c:v>
                </c:pt>
                <c:pt idx="6">
                  <c:v>2230.7999999999997</c:v>
                </c:pt>
                <c:pt idx="7">
                  <c:v>2230.7999999999997</c:v>
                </c:pt>
                <c:pt idx="8">
                  <c:v>2230.7999999999997</c:v>
                </c:pt>
                <c:pt idx="9">
                  <c:v>2230.7999999999997</c:v>
                </c:pt>
                <c:pt idx="10">
                  <c:v>2230.7999999999997</c:v>
                </c:pt>
                <c:pt idx="11">
                  <c:v>2230.7999999999997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A3-4430-8C84-6676430F2B36}"/>
            </c:ext>
          </c:extLst>
        </c:ser>
        <c:ser>
          <c:idx val="2"/>
          <c:order val="3"/>
          <c:tx>
            <c:strRef>
              <c:f>Waste!$A$5</c:f>
              <c:strCache>
                <c:ptCount val="1"/>
                <c:pt idx="0">
                  <c:v>Total Waste Goal</c:v>
                </c:pt>
              </c:strCache>
            </c:strRef>
          </c:tx>
          <c:spPr>
            <a:ln w="25400" cap="rnd">
              <a:solidFill>
                <a:schemeClr val="accent2">
                  <a:lumMod val="75000"/>
                </a:schemeClr>
              </a:solidFill>
              <a:prstDash val="sysDot"/>
              <a:round/>
              <a:tailEnd type="triangle"/>
            </a:ln>
            <a:effectLst/>
          </c:spPr>
          <c:marker>
            <c:symbol val="none"/>
          </c:marker>
          <c:cat>
            <c:strRef>
              <c:f>Waste!$B$1:$M$1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strCache>
            </c:strRef>
          </c:cat>
          <c:val>
            <c:numRef>
              <c:f>Waste!$B$5:$M$5</c:f>
              <c:numCache>
                <c:formatCode>General</c:formatCode>
                <c:ptCount val="12"/>
                <c:pt idx="0">
                  <c:v>6370.2180299999991</c:v>
                </c:pt>
                <c:pt idx="1">
                  <c:v>6370.2180299999991</c:v>
                </c:pt>
                <c:pt idx="2">
                  <c:v>6370.2180299999991</c:v>
                </c:pt>
                <c:pt idx="3">
                  <c:v>6370.2180299999991</c:v>
                </c:pt>
                <c:pt idx="4">
                  <c:v>6370.2180299999991</c:v>
                </c:pt>
                <c:pt idx="5">
                  <c:v>6370.2180299999991</c:v>
                </c:pt>
                <c:pt idx="6">
                  <c:v>6370.2180299999991</c:v>
                </c:pt>
                <c:pt idx="7">
                  <c:v>6370.2180299999991</c:v>
                </c:pt>
                <c:pt idx="8">
                  <c:v>6370.2180299999991</c:v>
                </c:pt>
                <c:pt idx="9">
                  <c:v>6370.2180299999991</c:v>
                </c:pt>
                <c:pt idx="10">
                  <c:v>6370.2180299999991</c:v>
                </c:pt>
                <c:pt idx="11">
                  <c:v>6370.2180299999991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56-4B1C-A0B5-F6C5914380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9123007"/>
        <c:axId val="1117749519"/>
      </c:lineChart>
      <c:catAx>
        <c:axId val="9391230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17749519"/>
        <c:crosses val="autoZero"/>
        <c:auto val="1"/>
        <c:lblAlgn val="ctr"/>
        <c:lblOffset val="100"/>
        <c:noMultiLvlLbl val="0"/>
      </c:catAx>
      <c:valAx>
        <c:axId val="11177495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Waste (Tons)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91230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WATER CONSUMPTION</a:t>
            </a:r>
          </a:p>
          <a:p>
            <a:pPr>
              <a:defRPr/>
            </a:pPr>
            <a:r>
              <a:rPr lang="en-US"/>
              <a:t>2010-2021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Water!$B$5</c:f>
              <c:strCache>
                <c:ptCount val="1"/>
                <c:pt idx="0">
                  <c:v>Water Consumption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solidFill>
                <a:schemeClr val="accent2">
                  <a:lumMod val="20000"/>
                  <a:lumOff val="80000"/>
                </a:schemeClr>
              </a:solidFill>
            </a:ln>
            <a:effectLst/>
          </c:spPr>
          <c:invertIfNegative val="0"/>
          <c:cat>
            <c:numLit>
              <c:formatCode>General</c:formatCode>
              <c:ptCount val="12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  <c:pt idx="7">
                <c:v>2017</c:v>
              </c:pt>
              <c:pt idx="8">
                <c:v>2018</c:v>
              </c:pt>
              <c:pt idx="9">
                <c:v>2019</c:v>
              </c:pt>
              <c:pt idx="10">
                <c:v>2020</c:v>
              </c:pt>
              <c:pt idx="11">
                <c:v>2021</c:v>
              </c:pt>
            </c:numLit>
          </c:cat>
          <c:val>
            <c:numRef>
              <c:f>Water!$C$5:$N$5</c:f>
              <c:numCache>
                <c:formatCode>[$-10409]#,##0;\(#,##0\)</c:formatCode>
                <c:ptCount val="12"/>
                <c:pt idx="0">
                  <c:v>574.16899999999998</c:v>
                </c:pt>
                <c:pt idx="1">
                  <c:v>524.79999999999995</c:v>
                </c:pt>
                <c:pt idx="2">
                  <c:v>518.471</c:v>
                </c:pt>
                <c:pt idx="3">
                  <c:v>498.12299999999999</c:v>
                </c:pt>
                <c:pt idx="4">
                  <c:v>493.29199999999997</c:v>
                </c:pt>
                <c:pt idx="5">
                  <c:v>510.12400000000002</c:v>
                </c:pt>
                <c:pt idx="6">
                  <c:v>514.77099999999996</c:v>
                </c:pt>
                <c:pt idx="7">
                  <c:v>490.31599999999997</c:v>
                </c:pt>
                <c:pt idx="8">
                  <c:v>506.76</c:v>
                </c:pt>
                <c:pt idx="9">
                  <c:v>474.98</c:v>
                </c:pt>
                <c:pt idx="10">
                  <c:v>385.94900000000001</c:v>
                </c:pt>
                <c:pt idx="11">
                  <c:v>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C87-47FB-B875-FA0544E6C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17155712"/>
        <c:axId val="1095033696"/>
      </c:barChart>
      <c:lineChart>
        <c:grouping val="standard"/>
        <c:varyColors val="0"/>
        <c:ser>
          <c:idx val="1"/>
          <c:order val="1"/>
          <c:tx>
            <c:strRef>
              <c:f>Water!$B$6</c:f>
              <c:strCache>
                <c:ptCount val="1"/>
                <c:pt idx="0">
                  <c:v>Water Consumption Goal</c:v>
                </c:pt>
              </c:strCache>
            </c:strRef>
          </c:tx>
          <c:spPr>
            <a:ln w="25400" cap="rnd">
              <a:solidFill>
                <a:schemeClr val="tx2"/>
              </a:solidFill>
              <a:prstDash val="sysDot"/>
              <a:round/>
              <a:tailEnd type="triangle"/>
            </a:ln>
            <a:effectLst/>
          </c:spPr>
          <c:marker>
            <c:symbol val="none"/>
          </c:marker>
          <c:cat>
            <c:numRef>
              <c:f>Water!$C$4:$N$4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Water!$C$6:$N$6</c:f>
              <c:numCache>
                <c:formatCode>0</c:formatCode>
                <c:ptCount val="12"/>
                <c:pt idx="0">
                  <c:v>401.91829999999999</c:v>
                </c:pt>
                <c:pt idx="1">
                  <c:v>401.91829999999999</c:v>
                </c:pt>
                <c:pt idx="2">
                  <c:v>401.91829999999999</c:v>
                </c:pt>
                <c:pt idx="3">
                  <c:v>401.91829999999999</c:v>
                </c:pt>
                <c:pt idx="4">
                  <c:v>401.91829999999999</c:v>
                </c:pt>
                <c:pt idx="5">
                  <c:v>401.91829999999999</c:v>
                </c:pt>
                <c:pt idx="6">
                  <c:v>401.91829999999999</c:v>
                </c:pt>
                <c:pt idx="7">
                  <c:v>401.91829999999999</c:v>
                </c:pt>
                <c:pt idx="8">
                  <c:v>401.91829999999999</c:v>
                </c:pt>
                <c:pt idx="9">
                  <c:v>401.91829999999999</c:v>
                </c:pt>
                <c:pt idx="10">
                  <c:v>401.91829999999999</c:v>
                </c:pt>
                <c:pt idx="11">
                  <c:v>401.91829999999999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5C87-47FB-B875-FA0544E6C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7155712"/>
        <c:axId val="1095033696"/>
      </c:lineChart>
      <c:catAx>
        <c:axId val="817155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5033696"/>
        <c:crosses val="autoZero"/>
        <c:auto val="1"/>
        <c:lblAlgn val="ctr"/>
        <c:lblOffset val="100"/>
        <c:noMultiLvlLbl val="0"/>
      </c:catAx>
      <c:valAx>
        <c:axId val="1095033696"/>
        <c:scaling>
          <c:orientation val="minMax"/>
          <c:max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Millions of Gallons of Potable</a:t>
                </a:r>
                <a:r>
                  <a:rPr lang="en-US" baseline="0"/>
                  <a:t> Water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[$-10409]#,##0;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7155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WATER CONSUMPTION</a:t>
            </a:r>
          </a:p>
          <a:p>
            <a:pPr>
              <a:defRPr/>
            </a:pPr>
            <a:r>
              <a:rPr lang="en-US"/>
              <a:t>2010-2021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Water!$B$5</c:f>
              <c:strCache>
                <c:ptCount val="1"/>
                <c:pt idx="0">
                  <c:v>Water Consumption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Lit>
              <c:formatCode>General</c:formatCode>
              <c:ptCount val="12"/>
              <c:pt idx="0">
                <c:v>2010</c:v>
              </c:pt>
              <c:pt idx="1">
                <c:v>2011</c:v>
              </c:pt>
              <c:pt idx="2">
                <c:v>2012</c:v>
              </c:pt>
              <c:pt idx="3">
                <c:v>2013</c:v>
              </c:pt>
              <c:pt idx="4">
                <c:v>2014</c:v>
              </c:pt>
              <c:pt idx="5">
                <c:v>2015</c:v>
              </c:pt>
              <c:pt idx="6">
                <c:v>2016</c:v>
              </c:pt>
              <c:pt idx="7">
                <c:v>2017</c:v>
              </c:pt>
              <c:pt idx="8">
                <c:v>2018</c:v>
              </c:pt>
              <c:pt idx="9">
                <c:v>2019</c:v>
              </c:pt>
              <c:pt idx="10">
                <c:v>2020</c:v>
              </c:pt>
              <c:pt idx="11">
                <c:v>2021</c:v>
              </c:pt>
            </c:numLit>
          </c:cat>
          <c:val>
            <c:numRef>
              <c:f>Water!$C$5:$N$5</c:f>
              <c:numCache>
                <c:formatCode>[$-10409]#,##0;\(#,##0\)</c:formatCode>
                <c:ptCount val="12"/>
                <c:pt idx="0">
                  <c:v>574.16899999999998</c:v>
                </c:pt>
                <c:pt idx="1">
                  <c:v>524.79999999999995</c:v>
                </c:pt>
                <c:pt idx="2">
                  <c:v>518.471</c:v>
                </c:pt>
                <c:pt idx="3">
                  <c:v>498.12299999999999</c:v>
                </c:pt>
                <c:pt idx="4">
                  <c:v>493.29199999999997</c:v>
                </c:pt>
                <c:pt idx="5">
                  <c:v>510.12400000000002</c:v>
                </c:pt>
                <c:pt idx="6">
                  <c:v>514.77099999999996</c:v>
                </c:pt>
                <c:pt idx="7">
                  <c:v>490.31599999999997</c:v>
                </c:pt>
                <c:pt idx="8">
                  <c:v>506.76</c:v>
                </c:pt>
                <c:pt idx="9">
                  <c:v>474.98</c:v>
                </c:pt>
                <c:pt idx="10">
                  <c:v>385.94900000000001</c:v>
                </c:pt>
                <c:pt idx="11">
                  <c:v>422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C87-47FB-B875-FA0544E6C4AE}"/>
            </c:ext>
          </c:extLst>
        </c:ser>
        <c:ser>
          <c:idx val="1"/>
          <c:order val="1"/>
          <c:tx>
            <c:strRef>
              <c:f>Water!$B$6</c:f>
              <c:strCache>
                <c:ptCount val="1"/>
                <c:pt idx="0">
                  <c:v>Water Consumption Goal</c:v>
                </c:pt>
              </c:strCache>
            </c:strRef>
          </c:tx>
          <c:spPr>
            <a:solidFill>
              <a:schemeClr val="tx2"/>
            </a:solidFill>
            <a:ln w="0">
              <a:noFill/>
              <a:prstDash val="solid"/>
              <a:tailEnd type="triangle"/>
            </a:ln>
            <a:effectLst/>
          </c:spPr>
          <c:invertIfNegative val="0"/>
          <c:cat>
            <c:numRef>
              <c:f>Water!$C$4:$N$4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Water!$C$6:$N$6</c:f>
              <c:numCache>
                <c:formatCode>0</c:formatCode>
                <c:ptCount val="12"/>
                <c:pt idx="0">
                  <c:v>401.91829999999999</c:v>
                </c:pt>
                <c:pt idx="1">
                  <c:v>401.91829999999999</c:v>
                </c:pt>
                <c:pt idx="2">
                  <c:v>401.91829999999999</c:v>
                </c:pt>
                <c:pt idx="3">
                  <c:v>401.91829999999999</c:v>
                </c:pt>
                <c:pt idx="4">
                  <c:v>401.91829999999999</c:v>
                </c:pt>
                <c:pt idx="5">
                  <c:v>401.91829999999999</c:v>
                </c:pt>
                <c:pt idx="6">
                  <c:v>401.91829999999999</c:v>
                </c:pt>
                <c:pt idx="7">
                  <c:v>401.91829999999999</c:v>
                </c:pt>
                <c:pt idx="8">
                  <c:v>401.91829999999999</c:v>
                </c:pt>
                <c:pt idx="9">
                  <c:v>401.91829999999999</c:v>
                </c:pt>
                <c:pt idx="10">
                  <c:v>401.91829999999999</c:v>
                </c:pt>
                <c:pt idx="11">
                  <c:v>401.91829999999999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C87-47FB-B875-FA0544E6C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17155712"/>
        <c:axId val="1095033696"/>
      </c:barChart>
      <c:catAx>
        <c:axId val="817155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5033696"/>
        <c:crosses val="autoZero"/>
        <c:auto val="1"/>
        <c:lblAlgn val="ctr"/>
        <c:lblOffset val="100"/>
        <c:noMultiLvlLbl val="0"/>
      </c:catAx>
      <c:valAx>
        <c:axId val="1095033696"/>
        <c:scaling>
          <c:orientation val="minMax"/>
          <c:max val="6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Millions of Gallons of Potable</a:t>
                </a:r>
                <a:r>
                  <a:rPr lang="en-US" baseline="0"/>
                  <a:t> Water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[$-10409]#,##0;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17155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baseline="0">
                <a:effectLst/>
              </a:rPr>
              <a:t>Nitrogen Footprint</a:t>
            </a:r>
            <a:endParaRPr lang="en-US" sz="1400">
              <a:effectLst/>
            </a:endParaRPr>
          </a:p>
          <a:p>
            <a:pPr>
              <a:defRPr/>
            </a:pPr>
            <a:r>
              <a:rPr lang="en-US" sz="1400" b="0" i="0" baseline="0">
                <a:effectLst/>
              </a:rPr>
              <a:t>2010-2019</a:t>
            </a:r>
            <a:endParaRPr lang="en-US" sz="1400">
              <a:effectLst/>
            </a:endParaRPr>
          </a:p>
        </c:rich>
      </c:tx>
      <c:layout>
        <c:manualLayout>
          <c:xMode val="edge"/>
          <c:yMode val="edge"/>
          <c:x val="0.41774166868042584"/>
          <c:y val="1.8791110177309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09915503527995"/>
          <c:y val="0.14495158404527092"/>
          <c:w val="0.84708518071838834"/>
          <c:h val="0.5933557223229493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Nitrogen!$D$15</c:f>
              <c:strCache>
                <c:ptCount val="1"/>
                <c:pt idx="0">
                  <c:v>On-Campus Stationary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Nitrogen!$C$16:$C$21</c:f>
              <c:numCache>
                <c:formatCode>General</c:formatCode>
                <c:ptCount val="6"/>
                <c:pt idx="0">
                  <c:v>2010</c:v>
                </c:pt>
                <c:pt idx="1">
                  <c:v>2014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Nitrogen!$D$16:$D$21</c:f>
              <c:numCache>
                <c:formatCode>General</c:formatCode>
                <c:ptCount val="6"/>
                <c:pt idx="0">
                  <c:v>51.78</c:v>
                </c:pt>
                <c:pt idx="1">
                  <c:v>57.45</c:v>
                </c:pt>
                <c:pt idx="2">
                  <c:v>42.34</c:v>
                </c:pt>
                <c:pt idx="3">
                  <c:v>41.16</c:v>
                </c:pt>
                <c:pt idx="4">
                  <c:v>44.56</c:v>
                </c:pt>
                <c:pt idx="5">
                  <c:v>39.43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D7-4B4E-81B7-9D9B97315E47}"/>
            </c:ext>
          </c:extLst>
        </c:ser>
        <c:ser>
          <c:idx val="1"/>
          <c:order val="1"/>
          <c:tx>
            <c:strRef>
              <c:f>Nitrogen!$E$15</c:f>
              <c:strCache>
                <c:ptCount val="1"/>
                <c:pt idx="0">
                  <c:v>Purchased Electricity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Nitrogen!$C$16:$C$21</c:f>
              <c:numCache>
                <c:formatCode>General</c:formatCode>
                <c:ptCount val="6"/>
                <c:pt idx="0">
                  <c:v>2010</c:v>
                </c:pt>
                <c:pt idx="1">
                  <c:v>2014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Nitrogen!$E$16:$E$21</c:f>
              <c:numCache>
                <c:formatCode>General</c:formatCode>
                <c:ptCount val="6"/>
                <c:pt idx="0">
                  <c:v>44.3</c:v>
                </c:pt>
                <c:pt idx="1">
                  <c:v>31.52</c:v>
                </c:pt>
                <c:pt idx="2">
                  <c:v>25.669999999999998</c:v>
                </c:pt>
                <c:pt idx="3">
                  <c:v>24.94</c:v>
                </c:pt>
                <c:pt idx="4">
                  <c:v>28.55</c:v>
                </c:pt>
                <c:pt idx="5">
                  <c:v>19.79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D7-4B4E-81B7-9D9B97315E47}"/>
            </c:ext>
          </c:extLst>
        </c:ser>
        <c:ser>
          <c:idx val="2"/>
          <c:order val="2"/>
          <c:tx>
            <c:strRef>
              <c:f>Nitrogen!$F$15</c:f>
              <c:strCache>
                <c:ptCount val="1"/>
                <c:pt idx="0">
                  <c:v>Transportation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Nitrogen!$C$16:$C$21</c:f>
              <c:numCache>
                <c:formatCode>General</c:formatCode>
                <c:ptCount val="6"/>
                <c:pt idx="0">
                  <c:v>2010</c:v>
                </c:pt>
                <c:pt idx="1">
                  <c:v>2014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Nitrogen!$F$16:$F$21</c:f>
              <c:numCache>
                <c:formatCode>General</c:formatCode>
                <c:ptCount val="6"/>
                <c:pt idx="0">
                  <c:v>29.67</c:v>
                </c:pt>
                <c:pt idx="1">
                  <c:v>24.91</c:v>
                </c:pt>
                <c:pt idx="2">
                  <c:v>21.47</c:v>
                </c:pt>
                <c:pt idx="3">
                  <c:v>21.44</c:v>
                </c:pt>
                <c:pt idx="4">
                  <c:v>22.53</c:v>
                </c:pt>
                <c:pt idx="5">
                  <c:v>23.05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D7-4B4E-81B7-9D9B97315E47}"/>
            </c:ext>
          </c:extLst>
        </c:ser>
        <c:ser>
          <c:idx val="3"/>
          <c:order val="3"/>
          <c:tx>
            <c:strRef>
              <c:f>Nitrogen!$G$15</c:f>
              <c:strCache>
                <c:ptCount val="1"/>
                <c:pt idx="0">
                  <c:v>Fertilizer &amp; Animals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Nitrogen!$C$16:$C$21</c:f>
              <c:numCache>
                <c:formatCode>General</c:formatCode>
                <c:ptCount val="6"/>
                <c:pt idx="0">
                  <c:v>2010</c:v>
                </c:pt>
                <c:pt idx="1">
                  <c:v>2014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Nitrogen!$G$16:$G$21</c:f>
              <c:numCache>
                <c:formatCode>General</c:formatCode>
                <c:ptCount val="6"/>
                <c:pt idx="0">
                  <c:v>1.81</c:v>
                </c:pt>
                <c:pt idx="1">
                  <c:v>3.12</c:v>
                </c:pt>
                <c:pt idx="2">
                  <c:v>1.1399999999999999</c:v>
                </c:pt>
                <c:pt idx="3">
                  <c:v>1.57</c:v>
                </c:pt>
                <c:pt idx="4">
                  <c:v>1.56</c:v>
                </c:pt>
                <c:pt idx="5">
                  <c:v>1.1200000000000001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D7-4B4E-81B7-9D9B97315E47}"/>
            </c:ext>
          </c:extLst>
        </c:ser>
        <c:ser>
          <c:idx val="4"/>
          <c:order val="4"/>
          <c:tx>
            <c:strRef>
              <c:f>Nitrogen!$H$15</c:f>
              <c:strCache>
                <c:ptCount val="1"/>
                <c:pt idx="0">
                  <c:v>Wastewater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Nitrogen!$C$16:$C$21</c:f>
              <c:numCache>
                <c:formatCode>General</c:formatCode>
                <c:ptCount val="6"/>
                <c:pt idx="0">
                  <c:v>2010</c:v>
                </c:pt>
                <c:pt idx="1">
                  <c:v>2014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Nitrogen!$H$16:$H$21</c:f>
              <c:numCache>
                <c:formatCode>General</c:formatCode>
                <c:ptCount val="6"/>
                <c:pt idx="0">
                  <c:v>10.039999999999999</c:v>
                </c:pt>
                <c:pt idx="1">
                  <c:v>2.91</c:v>
                </c:pt>
                <c:pt idx="2">
                  <c:v>2.76</c:v>
                </c:pt>
                <c:pt idx="3">
                  <c:v>2.3199999999999998</c:v>
                </c:pt>
                <c:pt idx="4">
                  <c:v>2.5099999999999998</c:v>
                </c:pt>
                <c:pt idx="5">
                  <c:v>2.5099999999999998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3D7-4B4E-81B7-9D9B97315E47}"/>
            </c:ext>
          </c:extLst>
        </c:ser>
        <c:ser>
          <c:idx val="5"/>
          <c:order val="5"/>
          <c:tx>
            <c:strRef>
              <c:f>Nitrogen!$I$15</c:f>
              <c:strCache>
                <c:ptCount val="1"/>
                <c:pt idx="0">
                  <c:v>Food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Nitrogen!$C$16:$C$21</c:f>
              <c:numCache>
                <c:formatCode>General</c:formatCode>
                <c:ptCount val="6"/>
                <c:pt idx="0">
                  <c:v>2010</c:v>
                </c:pt>
                <c:pt idx="1">
                  <c:v>2014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Nitrogen!$I$16:$I$21</c:f>
              <c:numCache>
                <c:formatCode>General</c:formatCode>
                <c:ptCount val="6"/>
                <c:pt idx="0">
                  <c:v>149.56</c:v>
                </c:pt>
                <c:pt idx="1">
                  <c:v>131.31</c:v>
                </c:pt>
                <c:pt idx="2">
                  <c:v>131.81</c:v>
                </c:pt>
                <c:pt idx="3">
                  <c:v>119.80999999999999</c:v>
                </c:pt>
                <c:pt idx="4">
                  <c:v>131.95000000000002</c:v>
                </c:pt>
                <c:pt idx="5">
                  <c:v>117.42999999999999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3D7-4B4E-81B7-9D9B97315E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49354432"/>
        <c:axId val="949353120"/>
      </c:barChart>
      <c:lineChart>
        <c:grouping val="standard"/>
        <c:varyColors val="0"/>
        <c:ser>
          <c:idx val="6"/>
          <c:order val="6"/>
          <c:tx>
            <c:strRef>
              <c:f>Nitrogen!$J$15</c:f>
              <c:strCache>
                <c:ptCount val="1"/>
                <c:pt idx="0">
                  <c:v>2030 Goal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ysDot"/>
              <a:round/>
              <a:tailEnd type="triangle"/>
            </a:ln>
            <a:effectLst/>
          </c:spPr>
          <c:marker>
            <c:symbol val="none"/>
          </c:marker>
          <c:cat>
            <c:numRef>
              <c:f>Nitrogen!$C$16:$C$21</c:f>
              <c:numCache>
                <c:formatCode>General</c:formatCode>
                <c:ptCount val="6"/>
                <c:pt idx="0">
                  <c:v>2010</c:v>
                </c:pt>
                <c:pt idx="1">
                  <c:v>2014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Nitrogen!$J$16:$J$21</c:f>
              <c:numCache>
                <c:formatCode>General</c:formatCode>
                <c:ptCount val="6"/>
                <c:pt idx="0">
                  <c:v>200.9</c:v>
                </c:pt>
                <c:pt idx="1">
                  <c:v>200.9</c:v>
                </c:pt>
                <c:pt idx="2">
                  <c:v>200.9</c:v>
                </c:pt>
                <c:pt idx="3">
                  <c:v>200.9</c:v>
                </c:pt>
                <c:pt idx="4">
                  <c:v>200.9</c:v>
                </c:pt>
                <c:pt idx="5">
                  <c:v>200.9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3D7-4B4E-81B7-9D9B97315E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9354432"/>
        <c:axId val="949353120"/>
      </c:lineChart>
      <c:catAx>
        <c:axId val="949354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9353120"/>
        <c:crosses val="autoZero"/>
        <c:auto val="1"/>
        <c:lblAlgn val="ctr"/>
        <c:lblOffset val="100"/>
        <c:noMultiLvlLbl val="0"/>
      </c:catAx>
      <c:valAx>
        <c:axId val="949353120"/>
        <c:scaling>
          <c:orientation val="minMax"/>
          <c:max val="3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50" b="0" i="0" u="none" strike="noStrike" baseline="0">
                    <a:effectLst/>
                  </a:rPr>
                  <a:t>Metric tons of Nitrogen (MT N)</a:t>
                </a:r>
                <a:endParaRPr lang="en-US" sz="1050"/>
              </a:p>
            </c:rich>
          </c:tx>
          <c:layout>
            <c:manualLayout>
              <c:xMode val="edge"/>
              <c:yMode val="edge"/>
              <c:x val="1.9842309290497004E-2"/>
              <c:y val="0.202960281810097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9354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924378941610255"/>
          <c:y val="0.81978785709637536"/>
          <c:w val="0.85365649935040677"/>
          <c:h val="0.160377432159822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687705</xdr:colOff>
      <xdr:row>13</xdr:row>
      <xdr:rowOff>56195</xdr:rowOff>
    </xdr:from>
    <xdr:to>
      <xdr:col>9</xdr:col>
      <xdr:colOff>542925</xdr:colOff>
      <xdr:row>35</xdr:row>
      <xdr:rowOff>137159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4ABBB7A-BE2D-4B3E-A373-F4D9F1D6AA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0.18125</cdr:x>
      <cdr:y>0.24798</cdr:y>
    </cdr:from>
    <cdr:to>
      <cdr:x>0.93333</cdr:x>
      <cdr:y>0.24798</cdr:y>
    </cdr:to>
    <cdr:cxnSp macro="">
      <cdr:nvCxnSpPr>
        <cdr:cNvPr id="5" name="Straight Connector 4">
          <a:extLst xmlns:a="http://schemas.openxmlformats.org/drawingml/2006/main">
            <a:ext uri="{FF2B5EF4-FFF2-40B4-BE49-F238E27FC236}">
              <a16:creationId xmlns:a16="http://schemas.microsoft.com/office/drawing/2014/main" id="{B801586E-7B17-4B6F-BC32-A9DBD6F0B509}"/>
            </a:ext>
          </a:extLst>
        </cdr:cNvPr>
        <cdr:cNvCxnSpPr/>
      </cdr:nvCxnSpPr>
      <cdr:spPr>
        <a:xfrm xmlns:a="http://schemas.openxmlformats.org/drawingml/2006/main">
          <a:off x="831980" y="776989"/>
          <a:ext cx="3452225" cy="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0.93333</cdr:x>
      <cdr:y>0.24798</cdr:y>
    </cdr:from>
    <cdr:to>
      <cdr:x>0.93502</cdr:x>
      <cdr:y>0.39512</cdr:y>
    </cdr:to>
    <cdr:cxnSp macro="">
      <cdr:nvCxnSpPr>
        <cdr:cNvPr id="7" name="Straight Connector 6">
          <a:extLst xmlns:a="http://schemas.openxmlformats.org/drawingml/2006/main">
            <a:ext uri="{FF2B5EF4-FFF2-40B4-BE49-F238E27FC236}">
              <a16:creationId xmlns:a16="http://schemas.microsoft.com/office/drawing/2014/main" id="{A08A4277-FA8C-4EE0-B39B-66E14995F0DC}"/>
            </a:ext>
          </a:extLst>
        </cdr:cNvPr>
        <cdr:cNvCxnSpPr/>
      </cdr:nvCxnSpPr>
      <cdr:spPr>
        <a:xfrm xmlns:a="http://schemas.openxmlformats.org/drawingml/2006/main">
          <a:off x="4284205" y="776989"/>
          <a:ext cx="7744" cy="461036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0.87292</cdr:x>
      <cdr:y>0.288</cdr:y>
    </cdr:from>
    <cdr:to>
      <cdr:x>0.99167</cdr:x>
      <cdr:y>0.35563</cdr:y>
    </cdr:to>
    <cdr:sp macro="" textlink="Water!$O$5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0FD89F76-C077-4630-A4D3-378F08828462}"/>
            </a:ext>
          </a:extLst>
        </cdr:cNvPr>
        <cdr:cNvSpPr txBox="1"/>
      </cdr:nvSpPr>
      <cdr:spPr>
        <a:xfrm xmlns:a="http://schemas.openxmlformats.org/drawingml/2006/main">
          <a:off x="4006909" y="902382"/>
          <a:ext cx="545090" cy="21189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none" tIns="0" rtlCol="0"/>
        <a:lstStyle xmlns:a="http://schemas.openxmlformats.org/drawingml/2006/main"/>
        <a:p xmlns:a="http://schemas.openxmlformats.org/drawingml/2006/main">
          <a:fld id="{17328DB0-BB80-43B8-9A31-5FBB7CF0E3B5}" type="TxLink">
            <a:rPr lang="en-US" sz="1100" b="0" i="0" u="none" strike="noStrike">
              <a:solidFill>
                <a:srgbClr val="4D4D4D"/>
              </a:solidFill>
              <a:latin typeface="Calibri"/>
              <a:cs typeface="Calibri"/>
            </a:rPr>
            <a:pPr/>
            <a:t>-26.5%</a:t>
          </a:fld>
          <a:endParaRPr lang="en-US" sz="1100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</cdr:x>
      <cdr:y>0.34256</cdr:y>
    </cdr:from>
    <cdr:to>
      <cdr:x>0.94583</cdr:x>
      <cdr:y>0.4249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B4CE9E-38FB-495B-8F4C-030D938CB174}"/>
            </a:ext>
          </a:extLst>
        </cdr:cNvPr>
        <cdr:cNvSpPr txBox="1"/>
      </cdr:nvSpPr>
      <cdr:spPr>
        <a:xfrm xmlns:a="http://schemas.openxmlformats.org/drawingml/2006/main">
          <a:off x="3657600" y="990600"/>
          <a:ext cx="666750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0.18125</cdr:x>
      <cdr:y>0.18468</cdr:y>
    </cdr:from>
    <cdr:to>
      <cdr:x>0.93333</cdr:x>
      <cdr:y>0.18468</cdr:y>
    </cdr:to>
    <cdr:cxnSp macro="">
      <cdr:nvCxnSpPr>
        <cdr:cNvPr id="5" name="Straight Connector 4">
          <a:extLst xmlns:a="http://schemas.openxmlformats.org/drawingml/2006/main">
            <a:ext uri="{FF2B5EF4-FFF2-40B4-BE49-F238E27FC236}">
              <a16:creationId xmlns:a16="http://schemas.microsoft.com/office/drawing/2014/main" id="{B801586E-7B17-4B6F-BC32-A9DBD6F0B509}"/>
            </a:ext>
          </a:extLst>
        </cdr:cNvPr>
        <cdr:cNvCxnSpPr/>
      </cdr:nvCxnSpPr>
      <cdr:spPr>
        <a:xfrm xmlns:a="http://schemas.openxmlformats.org/drawingml/2006/main">
          <a:off x="828675" y="550593"/>
          <a:ext cx="3438525" cy="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0.93333</cdr:x>
      <cdr:y>0.18468</cdr:y>
    </cdr:from>
    <cdr:to>
      <cdr:x>0.93333</cdr:x>
      <cdr:y>0.35463</cdr:y>
    </cdr:to>
    <cdr:cxnSp macro="">
      <cdr:nvCxnSpPr>
        <cdr:cNvPr id="7" name="Straight Connector 6">
          <a:extLst xmlns:a="http://schemas.openxmlformats.org/drawingml/2006/main">
            <a:ext uri="{FF2B5EF4-FFF2-40B4-BE49-F238E27FC236}">
              <a16:creationId xmlns:a16="http://schemas.microsoft.com/office/drawing/2014/main" id="{A08A4277-FA8C-4EE0-B39B-66E14995F0DC}"/>
            </a:ext>
          </a:extLst>
        </cdr:cNvPr>
        <cdr:cNvCxnSpPr/>
      </cdr:nvCxnSpPr>
      <cdr:spPr>
        <a:xfrm xmlns:a="http://schemas.openxmlformats.org/drawingml/2006/main">
          <a:off x="4267200" y="550593"/>
          <a:ext cx="0" cy="506684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0.87292</cdr:x>
      <cdr:y>0.2247</cdr:y>
    </cdr:from>
    <cdr:to>
      <cdr:x>0.99167</cdr:x>
      <cdr:y>0.31363</cdr:y>
    </cdr:to>
    <cdr:sp macro="" textlink="Water!$O$5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0FD89F76-C077-4630-A4D3-378F08828462}"/>
            </a:ext>
          </a:extLst>
        </cdr:cNvPr>
        <cdr:cNvSpPr txBox="1"/>
      </cdr:nvSpPr>
      <cdr:spPr>
        <a:xfrm xmlns:a="http://schemas.openxmlformats.org/drawingml/2006/main">
          <a:off x="3990975" y="669906"/>
          <a:ext cx="542925" cy="265138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none" tIns="45720" rtlCol="0"/>
        <a:lstStyle xmlns:a="http://schemas.openxmlformats.org/drawingml/2006/main"/>
        <a:p xmlns:a="http://schemas.openxmlformats.org/drawingml/2006/main">
          <a:fld id="{17328DB0-BB80-43B8-9A31-5FBB7CF0E3B5}" type="TxLink">
            <a:rPr lang="en-US" sz="1100" b="0" i="0" u="none" strike="noStrike">
              <a:solidFill>
                <a:srgbClr val="4D4D4D"/>
              </a:solidFill>
              <a:latin typeface="Calibri"/>
              <a:cs typeface="Calibri"/>
            </a:rPr>
            <a:pPr/>
            <a:t>-26.5%</a:t>
          </a:fld>
          <a:endParaRPr lang="en-US" sz="1100"/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1388744</xdr:colOff>
      <xdr:row>27</xdr:row>
      <xdr:rowOff>31115</xdr:rowOff>
    </xdr:from>
    <xdr:to>
      <xdr:col>5</xdr:col>
      <xdr:colOff>1173480</xdr:colOff>
      <xdr:row>45</xdr:row>
      <xdr:rowOff>129540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F3702B2-2A3E-4B6D-8CE2-DBCF7B6802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0.22828</cdr:x>
      <cdr:y>0.17173</cdr:y>
    </cdr:from>
    <cdr:to>
      <cdr:x>0.90711</cdr:x>
      <cdr:y>0.17173</cdr:y>
    </cdr:to>
    <cdr:cxnSp macro="">
      <cdr:nvCxnSpPr>
        <cdr:cNvPr id="5" name="Straight Connector 4">
          <a:extLst xmlns:a="http://schemas.openxmlformats.org/drawingml/2006/main">
            <a:ext uri="{FF2B5EF4-FFF2-40B4-BE49-F238E27FC236}">
              <a16:creationId xmlns:a16="http://schemas.microsoft.com/office/drawing/2014/main" id="{11BDB6BD-8E83-449C-B7E4-F79F2326F02C}"/>
            </a:ext>
          </a:extLst>
        </cdr:cNvPr>
        <cdr:cNvCxnSpPr/>
      </cdr:nvCxnSpPr>
      <cdr:spPr>
        <a:xfrm xmlns:a="http://schemas.openxmlformats.org/drawingml/2006/main">
          <a:off x="1156327" y="577292"/>
          <a:ext cx="3438542" cy="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0.90547</cdr:x>
      <cdr:y>0.17232</cdr:y>
    </cdr:from>
    <cdr:to>
      <cdr:x>0.90547</cdr:x>
      <cdr:y>0.33695</cdr:y>
    </cdr:to>
    <cdr:cxnSp macro="">
      <cdr:nvCxnSpPr>
        <cdr:cNvPr id="6" name="Straight Connector 5">
          <a:extLst xmlns:a="http://schemas.openxmlformats.org/drawingml/2006/main">
            <a:ext uri="{FF2B5EF4-FFF2-40B4-BE49-F238E27FC236}">
              <a16:creationId xmlns:a16="http://schemas.microsoft.com/office/drawing/2014/main" id="{44D3CA4E-D5B9-4685-9513-7B72ABE50EF9}"/>
            </a:ext>
          </a:extLst>
        </cdr:cNvPr>
        <cdr:cNvCxnSpPr/>
      </cdr:nvCxnSpPr>
      <cdr:spPr>
        <a:xfrm xmlns:a="http://schemas.openxmlformats.org/drawingml/2006/main">
          <a:off x="4586575" y="584200"/>
          <a:ext cx="0" cy="558165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0.85546</cdr:x>
      <cdr:y>0.23414</cdr:y>
    </cdr:from>
    <cdr:to>
      <cdr:x>0.96264</cdr:x>
      <cdr:y>0.29683</cdr:y>
    </cdr:to>
    <cdr:sp macro="" textlink="Nitrogen!$K$23">
      <cdr:nvSpPr>
        <cdr:cNvPr id="7" name="TextBox 3">
          <a:extLst xmlns:a="http://schemas.openxmlformats.org/drawingml/2006/main">
            <a:ext uri="{FF2B5EF4-FFF2-40B4-BE49-F238E27FC236}">
              <a16:creationId xmlns:a16="http://schemas.microsoft.com/office/drawing/2014/main" id="{EEF15141-B177-4275-AD36-8BBA49BF0ABD}"/>
            </a:ext>
          </a:extLst>
        </cdr:cNvPr>
        <cdr:cNvSpPr txBox="1"/>
      </cdr:nvSpPr>
      <cdr:spPr>
        <a:xfrm xmlns:a="http://schemas.openxmlformats.org/drawingml/2006/main">
          <a:off x="4333240" y="793789"/>
          <a:ext cx="542925" cy="21253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wrap="none" t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8029A593-1784-4B52-9C0E-8D9501BAE85B}" type="TxLink">
            <a:rPr lang="en-US" sz="1100" b="0" i="0" u="none" strike="noStrike">
              <a:solidFill>
                <a:srgbClr val="4D4D4D"/>
              </a:solidFill>
              <a:latin typeface="Calibri"/>
              <a:cs typeface="Calibri"/>
            </a:rPr>
            <a:pPr/>
            <a:t>-29.2%</a:t>
          </a:fld>
          <a:endParaRPr lang="en-US" sz="11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0.20868</cdr:x>
      <cdr:y>0.28596</cdr:y>
    </cdr:from>
    <cdr:to>
      <cdr:x>0.94367</cdr:x>
      <cdr:y>0.28596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AE510C65-048E-442B-B9B6-529F21C6E2C1}"/>
            </a:ext>
          </a:extLst>
        </cdr:cNvPr>
        <cdr:cNvCxnSpPr/>
      </cdr:nvCxnSpPr>
      <cdr:spPr>
        <a:xfrm xmlns:a="http://schemas.openxmlformats.org/drawingml/2006/main">
          <a:off x="1236345" y="1159504"/>
          <a:ext cx="4354453" cy="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0.94168</cdr:x>
      <cdr:y>0.28831</cdr:y>
    </cdr:from>
    <cdr:to>
      <cdr:x>0.94168</cdr:x>
      <cdr:y>0.53512</cdr:y>
    </cdr:to>
    <cdr:cxnSp macro="">
      <cdr:nvCxnSpPr>
        <cdr:cNvPr id="3" name="Straight Arrow Connector 2">
          <a:extLst xmlns:a="http://schemas.openxmlformats.org/drawingml/2006/main">
            <a:ext uri="{FF2B5EF4-FFF2-40B4-BE49-F238E27FC236}">
              <a16:creationId xmlns:a16="http://schemas.microsoft.com/office/drawing/2014/main" id="{E70152CE-0BFD-452C-86F2-1169564FB005}"/>
            </a:ext>
          </a:extLst>
        </cdr:cNvPr>
        <cdr:cNvCxnSpPr/>
      </cdr:nvCxnSpPr>
      <cdr:spPr>
        <a:xfrm xmlns:a="http://schemas.openxmlformats.org/drawingml/2006/main">
          <a:off x="5579008" y="1169033"/>
          <a:ext cx="0" cy="1000763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chemeClr val="tx1"/>
          </a:solidFill>
          <a:prstDash val="dash"/>
          <a:tailEnd type="non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0.89567</cdr:x>
      <cdr:y>0.37859</cdr:y>
    </cdr:from>
    <cdr:to>
      <cdr:x>0.97397</cdr:x>
      <cdr:y>0.42132</cdr:y>
    </cdr:to>
    <cdr:sp macro="" textlink="">
      <cdr:nvSpPr>
        <cdr:cNvPr id="4" name="TextBox 8">
          <a:extLst xmlns:a="http://schemas.openxmlformats.org/drawingml/2006/main">
            <a:ext uri="{FF2B5EF4-FFF2-40B4-BE49-F238E27FC236}">
              <a16:creationId xmlns:a16="http://schemas.microsoft.com/office/drawing/2014/main" id="{AFD7FCE7-BA0C-408F-AB69-7B6160A67185}"/>
            </a:ext>
          </a:extLst>
        </cdr:cNvPr>
        <cdr:cNvSpPr txBox="1"/>
      </cdr:nvSpPr>
      <cdr:spPr>
        <a:xfrm xmlns:a="http://schemas.openxmlformats.org/drawingml/2006/main">
          <a:off x="5306419" y="1535100"/>
          <a:ext cx="463892" cy="17326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ctr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 b="0">
              <a:latin typeface="Arial" panose="020B0604020202020204" pitchFamily="34" charset="0"/>
              <a:cs typeface="Arial" panose="020B0604020202020204" pitchFamily="34" charset="0"/>
            </a:rPr>
            <a:t>-43.4%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57149</xdr:colOff>
      <xdr:row>10</xdr:row>
      <xdr:rowOff>105726</xdr:rowOff>
    </xdr:from>
    <xdr:to>
      <xdr:col>9</xdr:col>
      <xdr:colOff>323849</xdr:colOff>
      <xdr:row>32</xdr:row>
      <xdr:rowOff>60959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F631347-DF4A-4137-A118-74F261F25F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742949</xdr:colOff>
      <xdr:row>10</xdr:row>
      <xdr:rowOff>168591</xdr:rowOff>
    </xdr:from>
    <xdr:to>
      <xdr:col>18</xdr:col>
      <xdr:colOff>104775</xdr:colOff>
      <xdr:row>32</xdr:row>
      <xdr:rowOff>114299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38CFBBD-A2EB-425A-999D-FD0171E0D8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1836420</xdr:colOff>
      <xdr:row>48</xdr:row>
      <xdr:rowOff>111442</xdr:rowOff>
    </xdr:from>
    <xdr:to>
      <xdr:col>11</xdr:col>
      <xdr:colOff>47479</xdr:colOff>
      <xdr:row>66</xdr:row>
      <xdr:rowOff>171450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3F9B94E-EAE7-4573-8489-40C6DEAA6D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0.91479</cdr:x>
      <cdr:y>0.22218</cdr:y>
    </cdr:from>
    <cdr:to>
      <cdr:x>1</cdr:x>
      <cdr:y>0.2901</cdr:y>
    </cdr:to>
    <cdr:sp macro="" textlink="Energy!$Q$8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FCE2446-631C-4FB5-966B-5C77547D9216}"/>
            </a:ext>
          </a:extLst>
        </cdr:cNvPr>
        <cdr:cNvSpPr txBox="1"/>
      </cdr:nvSpPr>
      <cdr:spPr>
        <a:xfrm xmlns:a="http://schemas.openxmlformats.org/drawingml/2006/main">
          <a:off x="5419724" y="874646"/>
          <a:ext cx="504826" cy="2674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848BFBEF-52D9-4349-AB60-B7FDFDE902EB}" type="TxLink">
            <a:rPr lang="en-US" sz="1000" b="0" i="0" u="none" strike="noStrike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pPr/>
            <a:t>-12.6%</a:t>
          </a:fld>
          <a:endParaRPr lang="en-US" sz="900" b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0.12058</cdr:x>
      <cdr:y>0.28193</cdr:y>
    </cdr:from>
    <cdr:to>
      <cdr:x>0.96302</cdr:x>
      <cdr:y>0.28193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4D66D33B-41DF-4280-8C1F-BA162D2913DF}"/>
            </a:ext>
          </a:extLst>
        </cdr:cNvPr>
        <cdr:cNvCxnSpPr/>
      </cdr:nvCxnSpPr>
      <cdr:spPr>
        <a:xfrm xmlns:a="http://schemas.openxmlformats.org/drawingml/2006/main">
          <a:off x="714376" y="1109887"/>
          <a:ext cx="4991099" cy="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0.96302</cdr:x>
      <cdr:y>0.28123</cdr:y>
    </cdr:from>
    <cdr:to>
      <cdr:x>0.96302</cdr:x>
      <cdr:y>0.34172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70EBD8BE-6071-483D-8D8D-F1E2F49BD874}"/>
            </a:ext>
          </a:extLst>
        </cdr:cNvPr>
        <cdr:cNvCxnSpPr/>
      </cdr:nvCxnSpPr>
      <cdr:spPr>
        <a:xfrm xmlns:a="http://schemas.openxmlformats.org/drawingml/2006/main" flipV="1">
          <a:off x="5705475" y="1107124"/>
          <a:ext cx="0" cy="238125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0.91702</cdr:x>
      <cdr:y>0.21911</cdr:y>
    </cdr:from>
    <cdr:to>
      <cdr:x>0.99326</cdr:x>
      <cdr:y>0.2872</cdr:y>
    </cdr:to>
    <cdr:sp macro="" textlink="Energy!$Q$8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828E78F-3A76-4736-BEA2-E9EFA82D06E2}"/>
            </a:ext>
          </a:extLst>
        </cdr:cNvPr>
        <cdr:cNvSpPr txBox="1"/>
      </cdr:nvSpPr>
      <cdr:spPr>
        <a:xfrm xmlns:a="http://schemas.openxmlformats.org/drawingml/2006/main">
          <a:off x="5995446" y="859646"/>
          <a:ext cx="498436" cy="2671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/>
          <a:fld id="{7E162A7C-4981-46FB-9A4F-86AB5F2A0E46}" type="TxLink">
            <a:rPr lang="en-US" sz="1000" b="0" i="0" u="none" strike="noStrike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/>
            <a:t>-12.6%</a:t>
          </a:fld>
          <a:endParaRPr lang="en-US" sz="1000" b="0" i="0" u="none" strike="noStrike">
            <a:solidFill>
              <a:schemeClr val="tx1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0.10458</cdr:x>
      <cdr:y>0.27723</cdr:y>
    </cdr:from>
    <cdr:to>
      <cdr:x>0.96096</cdr:x>
      <cdr:y>0.27723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3AE61FAA-EAEC-446C-AB70-371F6306FEE4}"/>
            </a:ext>
          </a:extLst>
        </cdr:cNvPr>
        <cdr:cNvCxnSpPr/>
      </cdr:nvCxnSpPr>
      <cdr:spPr>
        <a:xfrm xmlns:a="http://schemas.openxmlformats.org/drawingml/2006/main">
          <a:off x="683751" y="1087662"/>
          <a:ext cx="5598940" cy="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0.9595</cdr:x>
      <cdr:y>0.27652</cdr:y>
    </cdr:from>
    <cdr:to>
      <cdr:x>0.9595</cdr:x>
      <cdr:y>0.33722</cdr:y>
    </cdr:to>
    <cdr:cxnSp macro="">
      <cdr:nvCxnSpPr>
        <cdr:cNvPr id="6" name="Straight Connector 5">
          <a:extLst xmlns:a="http://schemas.openxmlformats.org/drawingml/2006/main">
            <a:ext uri="{FF2B5EF4-FFF2-40B4-BE49-F238E27FC236}">
              <a16:creationId xmlns:a16="http://schemas.microsoft.com/office/drawing/2014/main" id="{C3381C92-BBBC-42B8-BFB4-DC1E0B5BDF05}"/>
            </a:ext>
          </a:extLst>
        </cdr:cNvPr>
        <cdr:cNvCxnSpPr/>
      </cdr:nvCxnSpPr>
      <cdr:spPr>
        <a:xfrm xmlns:a="http://schemas.openxmlformats.org/drawingml/2006/main" flipV="1">
          <a:off x="6273166" y="1084899"/>
          <a:ext cx="0" cy="238125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0.15271</cdr:x>
      <cdr:y>0.25372</cdr:y>
    </cdr:from>
    <cdr:to>
      <cdr:x>0.84379</cdr:x>
      <cdr:y>0.25372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BF53C819-9A6F-4112-94EC-48896C8B7AE9}"/>
            </a:ext>
          </a:extLst>
        </cdr:cNvPr>
        <cdr:cNvCxnSpPr/>
      </cdr:nvCxnSpPr>
      <cdr:spPr>
        <a:xfrm xmlns:a="http://schemas.openxmlformats.org/drawingml/2006/main">
          <a:off x="822960" y="850431"/>
          <a:ext cx="3724285" cy="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0.84261</cdr:x>
      <cdr:y>0.25115</cdr:y>
    </cdr:from>
    <cdr:to>
      <cdr:x>0.84261</cdr:x>
      <cdr:y>0.41688</cdr:y>
    </cdr:to>
    <cdr:cxnSp macro="">
      <cdr:nvCxnSpPr>
        <cdr:cNvPr id="3" name="Straight Arrow Connector 2">
          <a:extLst xmlns:a="http://schemas.openxmlformats.org/drawingml/2006/main">
            <a:ext uri="{FF2B5EF4-FFF2-40B4-BE49-F238E27FC236}">
              <a16:creationId xmlns:a16="http://schemas.microsoft.com/office/drawing/2014/main" id="{D12EAD1C-10A7-4015-9F75-431F96DFDF60}"/>
            </a:ext>
          </a:extLst>
        </cdr:cNvPr>
        <cdr:cNvCxnSpPr/>
      </cdr:nvCxnSpPr>
      <cdr:spPr>
        <a:xfrm xmlns:a="http://schemas.openxmlformats.org/drawingml/2006/main">
          <a:off x="4540885" y="841817"/>
          <a:ext cx="0" cy="555501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chemeClr val="tx1"/>
          </a:solidFill>
          <a:prstDash val="dash"/>
          <a:tailEnd type="non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0.79262</cdr:x>
      <cdr:y>0.30958</cdr:y>
    </cdr:from>
    <cdr:to>
      <cdr:x>0.88738</cdr:x>
      <cdr:y>0.37198</cdr:y>
    </cdr:to>
    <cdr:sp macro="" textlink="Energy!$Q$45">
      <cdr:nvSpPr>
        <cdr:cNvPr id="4" name="TextBox 8">
          <a:extLst xmlns:a="http://schemas.openxmlformats.org/drawingml/2006/main">
            <a:ext uri="{FF2B5EF4-FFF2-40B4-BE49-F238E27FC236}">
              <a16:creationId xmlns:a16="http://schemas.microsoft.com/office/drawing/2014/main" id="{A2D1A170-34AA-4934-AE63-2CAD3F078966}"/>
            </a:ext>
          </a:extLst>
        </cdr:cNvPr>
        <cdr:cNvSpPr txBox="1"/>
      </cdr:nvSpPr>
      <cdr:spPr>
        <a:xfrm xmlns:a="http://schemas.openxmlformats.org/drawingml/2006/main">
          <a:off x="4271496" y="1037676"/>
          <a:ext cx="510671" cy="20915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ctr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97254EB1-44D5-41B6-887D-6D32A279F606}" type="TxLink">
            <a:rPr lang="en-US" sz="1000" b="0" i="0" u="none" strike="noStrike">
              <a:solidFill>
                <a:srgbClr val="4D4D4D"/>
              </a:solidFill>
              <a:latin typeface="Calibri"/>
              <a:cs typeface="Calibri"/>
            </a:rPr>
            <a:pPr/>
            <a:t>-25.4%</a:t>
          </a:fld>
          <a:endParaRPr lang="en-US" sz="800" b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0.15271</cdr:x>
      <cdr:y>0.52062</cdr:y>
    </cdr:from>
    <cdr:to>
      <cdr:x>0.84095</cdr:x>
      <cdr:y>0.52062</cdr:y>
    </cdr:to>
    <cdr:cxnSp macro="">
      <cdr:nvCxnSpPr>
        <cdr:cNvPr id="9" name="Straight Connector 8">
          <a:extLst xmlns:a="http://schemas.openxmlformats.org/drawingml/2006/main">
            <a:ext uri="{FF2B5EF4-FFF2-40B4-BE49-F238E27FC236}">
              <a16:creationId xmlns:a16="http://schemas.microsoft.com/office/drawing/2014/main" id="{628EF3BA-9AB3-4537-B294-04DCFE754462}"/>
            </a:ext>
          </a:extLst>
        </cdr:cNvPr>
        <cdr:cNvCxnSpPr/>
      </cdr:nvCxnSpPr>
      <cdr:spPr>
        <a:xfrm xmlns:a="http://schemas.openxmlformats.org/drawingml/2006/main">
          <a:off x="822960" y="1745039"/>
          <a:ext cx="3709012" cy="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0.84119</cdr:x>
      <cdr:y>0.51805</cdr:y>
    </cdr:from>
    <cdr:to>
      <cdr:x>0.84119</cdr:x>
      <cdr:y>0.72521</cdr:y>
    </cdr:to>
    <cdr:cxnSp macro="">
      <cdr:nvCxnSpPr>
        <cdr:cNvPr id="10" name="Straight Arrow Connector 9">
          <a:extLst xmlns:a="http://schemas.openxmlformats.org/drawingml/2006/main">
            <a:ext uri="{FF2B5EF4-FFF2-40B4-BE49-F238E27FC236}">
              <a16:creationId xmlns:a16="http://schemas.microsoft.com/office/drawing/2014/main" id="{BF3A22C8-09C2-430C-94DE-AF9BDA503F53}"/>
            </a:ext>
          </a:extLst>
        </cdr:cNvPr>
        <cdr:cNvCxnSpPr/>
      </cdr:nvCxnSpPr>
      <cdr:spPr>
        <a:xfrm xmlns:a="http://schemas.openxmlformats.org/drawingml/2006/main">
          <a:off x="4533265" y="1736425"/>
          <a:ext cx="0" cy="694369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chemeClr val="tx1"/>
          </a:solidFill>
          <a:prstDash val="dash"/>
          <a:tailEnd type="non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0.7912</cdr:x>
      <cdr:y>0.59566</cdr:y>
    </cdr:from>
    <cdr:to>
      <cdr:x>0.88596</cdr:x>
      <cdr:y>0.65805</cdr:y>
    </cdr:to>
    <cdr:sp macro="" textlink="Energy!$Q$46">
      <cdr:nvSpPr>
        <cdr:cNvPr id="11" name="TextBox 8">
          <a:extLst xmlns:a="http://schemas.openxmlformats.org/drawingml/2006/main">
            <a:ext uri="{FF2B5EF4-FFF2-40B4-BE49-F238E27FC236}">
              <a16:creationId xmlns:a16="http://schemas.microsoft.com/office/drawing/2014/main" id="{610B2601-A721-41A6-9803-AFAC1560A3AA}"/>
            </a:ext>
          </a:extLst>
        </cdr:cNvPr>
        <cdr:cNvSpPr txBox="1"/>
      </cdr:nvSpPr>
      <cdr:spPr>
        <a:xfrm xmlns:a="http://schemas.openxmlformats.org/drawingml/2006/main">
          <a:off x="4263843" y="1996550"/>
          <a:ext cx="510671" cy="209122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ctr" anchorCtr="1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AE463067-CB82-4BCD-9AA2-859EB54B14C3}" type="TxLink">
            <a:rPr lang="en-US" sz="1000" b="0" i="0" u="none" strike="noStrike">
              <a:solidFill>
                <a:srgbClr val="4D4D4D"/>
              </a:solidFill>
              <a:latin typeface="Calibri"/>
              <a:cs typeface="Calibri"/>
            </a:rPr>
            <a:pPr/>
            <a:t>-53.1%</a:t>
          </a:fld>
          <a:endParaRPr lang="en-US" sz="800" b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548640</xdr:colOff>
      <xdr:row>7</xdr:row>
      <xdr:rowOff>0</xdr:rowOff>
    </xdr:from>
    <xdr:to>
      <xdr:col>9</xdr:col>
      <xdr:colOff>365760</xdr:colOff>
      <xdr:row>26</xdr:row>
      <xdr:rowOff>45720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0623984-AF4D-44C7-B02C-913D49F74E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0.16737</cdr:x>
      <cdr:y>0.62033</cdr:y>
    </cdr:from>
    <cdr:to>
      <cdr:x>0.91868</cdr:x>
      <cdr:y>0.62033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7FBDE117-CF3F-4DEF-9D6A-1C8121AF6C3B}"/>
            </a:ext>
          </a:extLst>
        </cdr:cNvPr>
        <cdr:cNvCxnSpPr/>
      </cdr:nvCxnSpPr>
      <cdr:spPr>
        <a:xfrm xmlns:a="http://schemas.openxmlformats.org/drawingml/2006/main">
          <a:off x="1003713" y="2183842"/>
          <a:ext cx="4505547" cy="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0.16603</cdr:x>
      <cdr:y>0.62327</cdr:y>
    </cdr:from>
    <cdr:to>
      <cdr:x>0.16603</cdr:x>
      <cdr:y>0.64286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5E7B8767-B029-4D9C-BC49-246EFC175774}"/>
            </a:ext>
          </a:extLst>
        </cdr:cNvPr>
        <cdr:cNvCxnSpPr/>
      </cdr:nvCxnSpPr>
      <cdr:spPr>
        <a:xfrm xmlns:a="http://schemas.openxmlformats.org/drawingml/2006/main">
          <a:off x="995677" y="2194191"/>
          <a:ext cx="0" cy="68949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0.91105</cdr:x>
      <cdr:y>0.56208</cdr:y>
    </cdr:from>
    <cdr:to>
      <cdr:x>0.99746</cdr:x>
      <cdr:y>0.64387</cdr:y>
    </cdr:to>
    <cdr:sp macro="" textlink="Waste!$N$2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7FC9CF02-A785-43DD-B277-B2E06776CD54}"/>
            </a:ext>
          </a:extLst>
        </cdr:cNvPr>
        <cdr:cNvSpPr txBox="1"/>
      </cdr:nvSpPr>
      <cdr:spPr>
        <a:xfrm xmlns:a="http://schemas.openxmlformats.org/drawingml/2006/main">
          <a:off x="5463540" y="1978754"/>
          <a:ext cx="518160" cy="287938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tIns="4572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5484085E-5CC1-45BF-A376-BF19A3CF6342}" type="TxLink">
            <a:rPr lang="en-US" sz="1100" b="0" i="0" u="none" strike="noStrike">
              <a:solidFill>
                <a:srgbClr val="4D4D4D"/>
              </a:solidFill>
              <a:latin typeface="Calibri"/>
              <a:cs typeface="Calibri"/>
            </a:rPr>
            <a:pPr/>
            <a:t>13.2%</a:t>
          </a:fld>
          <a:endParaRPr lang="en-US" sz="1100"/>
        </a:p>
      </cdr:txBody>
    </cdr:sp>
  </cdr:relSizeAnchor>
  <cdr:relSizeAnchor xmlns:cdr="http://schemas.openxmlformats.org/drawingml/2006/chartDrawing">
    <cdr:from>
      <cdr:x>0.15551</cdr:x>
      <cdr:y>0.29494</cdr:y>
    </cdr:from>
    <cdr:to>
      <cdr:x>0.89958</cdr:x>
      <cdr:y>0.29494</cdr:y>
    </cdr:to>
    <cdr:cxnSp macro="">
      <cdr:nvCxnSpPr>
        <cdr:cNvPr id="12" name="Straight Connector 11">
          <a:extLst xmlns:a="http://schemas.openxmlformats.org/drawingml/2006/main">
            <a:ext uri="{FF2B5EF4-FFF2-40B4-BE49-F238E27FC236}">
              <a16:creationId xmlns:a16="http://schemas.microsoft.com/office/drawing/2014/main" id="{90740484-FC72-4A3D-94DE-7FB507A51155}"/>
            </a:ext>
          </a:extLst>
        </cdr:cNvPr>
        <cdr:cNvCxnSpPr/>
      </cdr:nvCxnSpPr>
      <cdr:spPr>
        <a:xfrm xmlns:a="http://schemas.openxmlformats.org/drawingml/2006/main">
          <a:off x="932634" y="1044192"/>
          <a:ext cx="4462326" cy="0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0.89925</cdr:x>
      <cdr:y>0.29687</cdr:y>
    </cdr:from>
    <cdr:to>
      <cdr:x>0.89925</cdr:x>
      <cdr:y>0.50214</cdr:y>
    </cdr:to>
    <cdr:cxnSp macro="">
      <cdr:nvCxnSpPr>
        <cdr:cNvPr id="13" name="Straight Connector 12">
          <a:extLst xmlns:a="http://schemas.openxmlformats.org/drawingml/2006/main">
            <a:ext uri="{FF2B5EF4-FFF2-40B4-BE49-F238E27FC236}">
              <a16:creationId xmlns:a16="http://schemas.microsoft.com/office/drawing/2014/main" id="{0E66D46E-1968-4543-B185-5AE271C0A465}"/>
            </a:ext>
          </a:extLst>
        </cdr:cNvPr>
        <cdr:cNvCxnSpPr/>
      </cdr:nvCxnSpPr>
      <cdr:spPr>
        <a:xfrm xmlns:a="http://schemas.openxmlformats.org/drawingml/2006/main" flipV="1">
          <a:off x="5393003" y="1051035"/>
          <a:ext cx="0" cy="726754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0.90208</cdr:x>
      <cdr:y>0.24787</cdr:y>
    </cdr:from>
    <cdr:to>
      <cdr:x>0.98848</cdr:x>
      <cdr:y>0.32966</cdr:y>
    </cdr:to>
    <cdr:sp macro="" textlink="Waste!$N$4">
      <cdr:nvSpPr>
        <cdr:cNvPr id="17" name="TextBox 16">
          <a:extLst xmlns:a="http://schemas.openxmlformats.org/drawingml/2006/main">
            <a:ext uri="{FF2B5EF4-FFF2-40B4-BE49-F238E27FC236}">
              <a16:creationId xmlns:a16="http://schemas.microsoft.com/office/drawing/2014/main" id="{D5ABAE40-01DE-484B-9338-5C0397FB2001}"/>
            </a:ext>
          </a:extLst>
        </cdr:cNvPr>
        <cdr:cNvSpPr txBox="1"/>
      </cdr:nvSpPr>
      <cdr:spPr>
        <a:xfrm xmlns:a="http://schemas.openxmlformats.org/drawingml/2006/main">
          <a:off x="5406893" y="855730"/>
          <a:ext cx="517889" cy="28236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tIns="4572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fld id="{7C8132E0-DA38-4B74-9074-6D4047E66ADF}" type="TxLink">
            <a:rPr lang="en-US" sz="1100" b="0" i="0" u="none" strike="noStrike">
              <a:solidFill>
                <a:srgbClr val="4D4D4D"/>
              </a:solidFill>
              <a:latin typeface="Calibri"/>
              <a:cs typeface="Calibri"/>
            </a:rPr>
            <a:pPr/>
            <a:t>-38.8%</a:t>
          </a:fld>
          <a:endParaRPr lang="en-US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175257</xdr:rowOff>
    </xdr:from>
    <xdr:to>
      <xdr:col>9</xdr:col>
      <xdr:colOff>304800</xdr:colOff>
      <xdr:row>26</xdr:row>
      <xdr:rowOff>26051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1210542-0E0B-4B5B-B534-87C3AAD22C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68580</xdr:colOff>
      <xdr:row>8</xdr:row>
      <xdr:rowOff>160018</xdr:rowOff>
    </xdr:from>
    <xdr:to>
      <xdr:col>17</xdr:col>
      <xdr:colOff>373380</xdr:colOff>
      <xdr:row>34</xdr:row>
      <xdr:rowOff>139148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46EBBF8-D9D3-435F-A763-36A7691F80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Phillips, Sophia F.Y. (cra7mh)" id="{401D6E97-3BE0-4EAA-A025-3C60F7CD147E}" userId="S::cra7mh@virginia.edu::c1d67098-54d6-4c83-ac69-7e95f0073bd7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0F4C368-35AC-294E-B2C3-EFD60231938C}" name="Table1" displayName="Table1" ref="A1:N5" totalsRowShown="0" headerRowDxfId="0">
  <autoFilter ref="A1:N5" xr:uid="{90F4C368-35AC-294E-B2C3-EFD60231938C}"/>
  <tableColumns count="14">
    <tableColumn id="1" xr3:uid="{E9FDB1F8-1D32-5C41-8F9C-80F0180332F1}" name="Tons"/>
    <tableColumn id="2" xr3:uid="{7D4CCBEB-0704-CC4C-A01E-DC65437F8567}" name="2010"/>
    <tableColumn id="3" xr3:uid="{AA3D8159-2E0F-3A49-8279-39F550773760}" name="2011"/>
    <tableColumn id="4" xr3:uid="{7ADD0902-D793-9E4A-A916-A6F2BC5DEBB3}" name="2012"/>
    <tableColumn id="5" xr3:uid="{FA6BDA6C-FA56-6646-9D68-E480B2E66100}" name="2013"/>
    <tableColumn id="6" xr3:uid="{1F9DC153-7BA1-984E-9ED8-6CBC8A55DD36}" name="2014"/>
    <tableColumn id="7" xr3:uid="{16A7753C-33F7-CD45-B47A-B90DD19F39D4}" name="2015"/>
    <tableColumn id="8" xr3:uid="{AA8D657B-0603-824B-A4E5-FFD1E6B0B4D0}" name="2016"/>
    <tableColumn id="9" xr3:uid="{E576B1A3-CA46-8540-A572-E4156D7F3C46}" name="2017"/>
    <tableColumn id="10" xr3:uid="{BA3BC1A4-B4A1-664E-8614-5D659040B98C}" name="2018"/>
    <tableColumn id="11" xr3:uid="{24F54947-967E-A845-99E4-4CC2F49BAE79}" name="2019"/>
    <tableColumn id="12" xr3:uid="{4618F44F-169C-7743-BFE7-E92DEA5D47A1}" name="2020"/>
    <tableColumn id="13" xr3:uid="{AA508A87-4179-E242-92CC-D1387BA799F9}" name="2021"/>
    <tableColumn id="14" xr3:uid="{6EA4B630-447E-714B-96EA-EE322537F385}" name="Progress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GHG Color Theme1">
  <a:themeElements>
    <a:clrScheme name="GHG Inventory Colors">
      <a:dk1>
        <a:srgbClr val="4D4D4D"/>
      </a:dk1>
      <a:lt1>
        <a:sysClr val="window" lastClr="FFFFFF"/>
      </a:lt1>
      <a:dk2>
        <a:srgbClr val="204C82"/>
      </a:dk2>
      <a:lt2>
        <a:srgbClr val="BFBFBF"/>
      </a:lt2>
      <a:accent1>
        <a:srgbClr val="E57100"/>
      </a:accent1>
      <a:accent2>
        <a:srgbClr val="5C8727"/>
      </a:accent2>
      <a:accent3>
        <a:srgbClr val="6A348C"/>
      </a:accent3>
      <a:accent4>
        <a:srgbClr val="35C1CB"/>
      </a:accent4>
      <a:accent5>
        <a:srgbClr val="C0504D"/>
      </a:accent5>
      <a:accent6>
        <a:srgbClr val="FDCA0A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7" dT="2022-05-25T21:12:24.13" personId="{401D6E97-3BE0-4EAA-A025-3C60F7CD147E}" id="{CD6A33C5-4736-491C-8AF7-B97B8A5AB7D8}">
    <text>Excluding 7000 buildings and IVY Station Plants. Sourses limit to CHW, HW, Electricity, Natural Gas, Steam</text>
  </threadedComment>
  <threadedComment ref="D9" dT="2022-05-25T21:12:41.33" personId="{401D6E97-3BE0-4EAA-A025-3C60F7CD147E}" id="{13BDA855-FDEC-4C1D-BAC9-615D2E4C13B8}">
    <text>From GHG report of the year.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557B4-D7E4-4854-A7D2-E79523F40570}">
  <dimension ref="B3:R10"/>
  <sheetViews>
    <sheetView zoomScale="230" zoomScaleNormal="230" workbookViewId="0">
      <selection activeCell="M16" sqref="M16"/>
    </sheetView>
  </sheetViews>
  <sheetFormatPr baseColWidth="10" defaultColWidth="8.83203125" defaultRowHeight="15" x14ac:dyDescent="0.2"/>
  <cols>
    <col min="2" max="2" width="21" bestFit="1" customWidth="1"/>
    <col min="3" max="3" width="11.33203125" hidden="1" customWidth="1"/>
    <col min="4" max="15" width="11.33203125" bestFit="1" customWidth="1"/>
    <col min="16" max="18" width="19" bestFit="1" customWidth="1"/>
  </cols>
  <sheetData>
    <row r="3" spans="2:18" x14ac:dyDescent="0.2">
      <c r="B3" s="1"/>
      <c r="C3" s="1">
        <v>2009</v>
      </c>
      <c r="D3" s="1">
        <v>2010</v>
      </c>
      <c r="E3" s="1">
        <v>2011</v>
      </c>
      <c r="F3" s="1">
        <v>2012</v>
      </c>
      <c r="G3" s="1">
        <v>2013</v>
      </c>
      <c r="H3" s="1">
        <v>2014</v>
      </c>
      <c r="I3" s="1">
        <v>2015</v>
      </c>
      <c r="J3" s="1">
        <v>2016</v>
      </c>
      <c r="K3" s="1">
        <v>2017</v>
      </c>
      <c r="L3" s="1">
        <v>2018</v>
      </c>
      <c r="M3" s="1">
        <v>2019</v>
      </c>
      <c r="N3" s="1">
        <v>2020</v>
      </c>
      <c r="O3" s="1">
        <v>2021</v>
      </c>
      <c r="P3" s="2" t="s">
        <v>0</v>
      </c>
      <c r="Q3" s="2" t="s">
        <v>1</v>
      </c>
      <c r="R3" s="2" t="s">
        <v>2</v>
      </c>
    </row>
    <row r="4" spans="2:18" x14ac:dyDescent="0.2">
      <c r="B4" s="3" t="s">
        <v>3</v>
      </c>
      <c r="C4" s="4">
        <v>182023.57</v>
      </c>
      <c r="D4" s="4">
        <v>176643.82</v>
      </c>
      <c r="E4" s="4">
        <v>175505.78</v>
      </c>
      <c r="F4" s="4">
        <v>151650.47</v>
      </c>
      <c r="G4" s="4">
        <v>149829.28</v>
      </c>
      <c r="H4" s="4">
        <v>138885.72</v>
      </c>
      <c r="I4" s="4">
        <v>143030.25</v>
      </c>
      <c r="J4" s="4">
        <v>130273.75</v>
      </c>
      <c r="K4" s="4">
        <v>126882.43</v>
      </c>
      <c r="L4" s="4">
        <v>115709.95</v>
      </c>
      <c r="M4" s="4">
        <v>89697.5</v>
      </c>
      <c r="N4" s="4">
        <v>83864.539999999994</v>
      </c>
      <c r="O4" s="4">
        <v>87176.41</v>
      </c>
      <c r="P4" s="5">
        <v>-2.8106580450960133E-2</v>
      </c>
      <c r="Q4" s="5">
        <v>3.9490707276281609E-2</v>
      </c>
      <c r="R4" s="5">
        <v>-0.50648480088349535</v>
      </c>
    </row>
    <row r="5" spans="2:18" x14ac:dyDescent="0.2">
      <c r="B5" s="6" t="s">
        <v>4</v>
      </c>
      <c r="C5" s="7">
        <v>116406.38</v>
      </c>
      <c r="D5" s="7">
        <v>109886.14</v>
      </c>
      <c r="E5" s="7">
        <v>106480.08</v>
      </c>
      <c r="F5" s="7">
        <v>92727.31</v>
      </c>
      <c r="G5" s="7">
        <v>96153.96</v>
      </c>
      <c r="H5" s="7">
        <v>104503.28</v>
      </c>
      <c r="I5" s="7">
        <v>86536.69</v>
      </c>
      <c r="J5" s="7">
        <v>90274.27</v>
      </c>
      <c r="K5" s="7">
        <v>81282.820000000007</v>
      </c>
      <c r="L5" s="7">
        <v>88228.479999999996</v>
      </c>
      <c r="M5" s="7">
        <v>80215.14</v>
      </c>
      <c r="N5" s="7">
        <v>68465.75</v>
      </c>
      <c r="O5" s="7">
        <v>74292.38</v>
      </c>
      <c r="P5" s="8">
        <v>-7.3835936707210073E-2</v>
      </c>
      <c r="Q5" s="8">
        <v>8.5102843392499239E-2</v>
      </c>
      <c r="R5" s="8">
        <v>-0.32391491775031861</v>
      </c>
    </row>
    <row r="6" spans="2:18" x14ac:dyDescent="0.2">
      <c r="B6" s="3" t="s">
        <v>5</v>
      </c>
      <c r="C6" s="4">
        <v>38869.699999999997</v>
      </c>
      <c r="D6" s="4">
        <v>4329.46</v>
      </c>
      <c r="E6" s="4">
        <v>4199.76</v>
      </c>
      <c r="F6" s="4">
        <v>3977.51</v>
      </c>
      <c r="G6" s="4">
        <v>3877.52</v>
      </c>
      <c r="H6" s="4">
        <v>3796.12</v>
      </c>
      <c r="I6" s="4">
        <v>3910.71</v>
      </c>
      <c r="J6" s="4">
        <v>3817.99</v>
      </c>
      <c r="K6" s="4">
        <v>3953.87</v>
      </c>
      <c r="L6" s="4">
        <v>4066.75</v>
      </c>
      <c r="M6" s="4">
        <v>3873.68</v>
      </c>
      <c r="N6" s="4">
        <v>2500.34</v>
      </c>
      <c r="O6" s="4">
        <v>2886.49</v>
      </c>
      <c r="P6" s="5">
        <v>-0.25484552157121915</v>
      </c>
      <c r="Q6" s="5">
        <v>0.15443899629650351</v>
      </c>
      <c r="R6" s="5">
        <v>-0.33329098779062521</v>
      </c>
    </row>
    <row r="7" spans="2:18" ht="16" thickBot="1" x14ac:dyDescent="0.25">
      <c r="B7" s="6" t="s">
        <v>6</v>
      </c>
      <c r="C7" s="7">
        <v>1034.25</v>
      </c>
      <c r="D7" s="7">
        <v>257.57</v>
      </c>
      <c r="E7" s="7">
        <v>852.79</v>
      </c>
      <c r="F7" s="7">
        <v>769.15</v>
      </c>
      <c r="G7" s="7">
        <v>835.52</v>
      </c>
      <c r="H7" s="7">
        <v>1809.6799999999998</v>
      </c>
      <c r="I7" s="7">
        <v>2847.2200000000003</v>
      </c>
      <c r="J7" s="7">
        <v>2752.9700000000003</v>
      </c>
      <c r="K7" s="7">
        <v>2205.16</v>
      </c>
      <c r="L7" s="7">
        <v>1681.66</v>
      </c>
      <c r="M7" s="7">
        <v>357.46</v>
      </c>
      <c r="N7" s="7">
        <v>264.17</v>
      </c>
      <c r="O7" s="7">
        <v>391.23999999999995</v>
      </c>
      <c r="P7" s="8">
        <v>9.4500083925474113E-2</v>
      </c>
      <c r="Q7" s="8">
        <v>0.48101601241624686</v>
      </c>
      <c r="R7" s="8">
        <v>0.51896571805722702</v>
      </c>
    </row>
    <row r="8" spans="2:18" ht="16" thickTop="1" x14ac:dyDescent="0.2">
      <c r="B8" s="9" t="s">
        <v>7</v>
      </c>
      <c r="C8" s="10">
        <v>338333.9</v>
      </c>
      <c r="D8" s="10">
        <v>291116.99000000005</v>
      </c>
      <c r="E8" s="10">
        <v>287038.40999999997</v>
      </c>
      <c r="F8" s="10">
        <v>249124.44</v>
      </c>
      <c r="G8" s="10">
        <v>250696.27999999997</v>
      </c>
      <c r="H8" s="10">
        <v>248994.8</v>
      </c>
      <c r="I8" s="10">
        <v>236324.87</v>
      </c>
      <c r="J8" s="10">
        <v>227118.98</v>
      </c>
      <c r="K8" s="10">
        <v>214324.28</v>
      </c>
      <c r="L8" s="10">
        <v>209686.84</v>
      </c>
      <c r="M8" s="10">
        <v>174143.78</v>
      </c>
      <c r="N8" s="10">
        <v>155094.79999999999</v>
      </c>
      <c r="O8" s="10">
        <v>164746.51999999999</v>
      </c>
      <c r="P8" s="11">
        <v>-5.3962650862408118E-2</v>
      </c>
      <c r="Q8" s="11">
        <v>6.2231099946613307E-2</v>
      </c>
      <c r="R8" s="11">
        <v>-0.43408826808768541</v>
      </c>
    </row>
    <row r="9" spans="2:18" x14ac:dyDescent="0.2">
      <c r="D9" s="13">
        <v>15157645</v>
      </c>
      <c r="E9" s="13">
        <v>15483763</v>
      </c>
      <c r="F9" s="13">
        <v>15665316</v>
      </c>
      <c r="G9" s="13">
        <v>16300299</v>
      </c>
      <c r="H9" s="13">
        <v>16368909</v>
      </c>
      <c r="I9" s="13">
        <v>16685105</v>
      </c>
      <c r="J9" s="13">
        <v>17015052</v>
      </c>
      <c r="K9" s="13">
        <v>17096304</v>
      </c>
      <c r="L9" s="13">
        <v>17245722</v>
      </c>
      <c r="M9" s="13">
        <v>17153180</v>
      </c>
      <c r="N9" s="13">
        <v>18275312.140000001</v>
      </c>
      <c r="O9" s="18">
        <v>18275312.140000001</v>
      </c>
    </row>
    <row r="10" spans="2:18" x14ac:dyDescent="0.2">
      <c r="B10" t="s">
        <v>40</v>
      </c>
      <c r="D10" s="24">
        <f>D8/D9</f>
        <v>1.9205951188327741E-2</v>
      </c>
      <c r="E10" s="24">
        <f t="shared" ref="E10:O10" si="0">E8/E9</f>
        <v>1.8538026576614481E-2</v>
      </c>
      <c r="F10" s="24">
        <f t="shared" si="0"/>
        <v>1.5902931035671416E-2</v>
      </c>
      <c r="G10" s="24">
        <f t="shared" si="0"/>
        <v>1.5379857755983493E-2</v>
      </c>
      <c r="H10" s="24">
        <f t="shared" si="0"/>
        <v>1.5211447506978015E-2</v>
      </c>
      <c r="I10" s="24">
        <f t="shared" si="0"/>
        <v>1.4163822762877429E-2</v>
      </c>
      <c r="J10" s="24">
        <f t="shared" si="0"/>
        <v>1.334812141626132E-2</v>
      </c>
      <c r="K10" s="24">
        <f t="shared" si="0"/>
        <v>1.2536293224547248E-2</v>
      </c>
      <c r="L10" s="24">
        <f t="shared" si="0"/>
        <v>1.2158774216585424E-2</v>
      </c>
      <c r="M10" s="24">
        <f t="shared" si="0"/>
        <v>1.0152273805789947E-2</v>
      </c>
      <c r="N10" s="24">
        <f t="shared" si="0"/>
        <v>8.4865746101560145E-3</v>
      </c>
      <c r="O10" s="24">
        <f t="shared" si="0"/>
        <v>9.0147034829250253E-3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AC319-9486-41B2-83B2-95AC8E4F9FBB}">
  <dimension ref="D4:Q46"/>
  <sheetViews>
    <sheetView zoomScale="230" zoomScaleNormal="230" workbookViewId="0">
      <selection activeCell="N50" sqref="N50"/>
    </sheetView>
  </sheetViews>
  <sheetFormatPr baseColWidth="10" defaultColWidth="8.83203125" defaultRowHeight="15" x14ac:dyDescent="0.2"/>
  <cols>
    <col min="4" max="4" width="27.6640625" bestFit="1" customWidth="1"/>
    <col min="5" max="16" width="11" bestFit="1" customWidth="1"/>
    <col min="17" max="17" width="19" bestFit="1" customWidth="1"/>
  </cols>
  <sheetData>
    <row r="4" spans="4:17" hidden="1" x14ac:dyDescent="0.2"/>
    <row r="5" spans="4:17" hidden="1" x14ac:dyDescent="0.2"/>
    <row r="6" spans="4:17" ht="16" hidden="1" x14ac:dyDescent="0.2">
      <c r="D6" s="14"/>
      <c r="E6" s="1">
        <v>2010</v>
      </c>
      <c r="F6" s="1">
        <v>2011</v>
      </c>
      <c r="G6" s="1">
        <v>2012</v>
      </c>
      <c r="H6" s="1">
        <v>2013</v>
      </c>
      <c r="I6" s="1">
        <v>2014</v>
      </c>
      <c r="J6" s="1">
        <v>2015</v>
      </c>
      <c r="K6" s="1">
        <v>2016</v>
      </c>
      <c r="L6" s="1">
        <v>2017</v>
      </c>
      <c r="M6" s="1">
        <v>2018</v>
      </c>
      <c r="N6" s="1">
        <v>2019</v>
      </c>
      <c r="O6" s="1">
        <v>2020</v>
      </c>
      <c r="P6" s="1">
        <v>2021</v>
      </c>
      <c r="Q6" s="2" t="s">
        <v>2</v>
      </c>
    </row>
    <row r="7" spans="4:17" hidden="1" x14ac:dyDescent="0.2">
      <c r="D7" s="15" t="s">
        <v>8</v>
      </c>
      <c r="E7" s="16">
        <v>2666761</v>
      </c>
      <c r="F7" s="16">
        <v>2805811</v>
      </c>
      <c r="G7" s="16">
        <v>2773275</v>
      </c>
      <c r="H7" s="16">
        <v>2802290</v>
      </c>
      <c r="I7" s="16">
        <v>2934756</v>
      </c>
      <c r="J7" s="16">
        <v>2889193</v>
      </c>
      <c r="K7" s="16">
        <v>2938355</v>
      </c>
      <c r="L7" s="16">
        <v>2840095</v>
      </c>
      <c r="M7" s="16">
        <v>2914081</v>
      </c>
      <c r="N7" s="16">
        <v>2787341</v>
      </c>
      <c r="O7" s="16">
        <v>2582149</v>
      </c>
      <c r="P7" s="16">
        <v>2811285.7956873486</v>
      </c>
      <c r="Q7" s="16"/>
    </row>
    <row r="8" spans="4:17" ht="16" hidden="1" x14ac:dyDescent="0.2">
      <c r="D8" s="14" t="s">
        <v>9</v>
      </c>
      <c r="E8" s="17">
        <v>175.93504795764778</v>
      </c>
      <c r="F8" s="17">
        <v>181.20989064479997</v>
      </c>
      <c r="G8" s="17">
        <v>177.03281568019437</v>
      </c>
      <c r="H8" s="17">
        <v>171.91647834190036</v>
      </c>
      <c r="I8" s="17">
        <v>179.28843027962341</v>
      </c>
      <c r="J8" s="17">
        <v>173.16001307753231</v>
      </c>
      <c r="K8" s="17">
        <v>172.69150867126353</v>
      </c>
      <c r="L8" s="17">
        <v>166.12333285603719</v>
      </c>
      <c r="M8" s="17">
        <v>168.97413747015059</v>
      </c>
      <c r="N8" s="17">
        <v>162.49704136492477</v>
      </c>
      <c r="O8" s="17">
        <v>141.29164964292642</v>
      </c>
      <c r="P8" s="17">
        <v>153.82970064484755</v>
      </c>
      <c r="Q8" s="23">
        <f>(P8-E8)/E8</f>
        <v>-0.12564493299891888</v>
      </c>
    </row>
    <row r="9" spans="4:17" hidden="1" x14ac:dyDescent="0.2">
      <c r="D9" s="12" t="s">
        <v>10</v>
      </c>
      <c r="E9" s="13">
        <v>15157645</v>
      </c>
      <c r="F9" s="13">
        <v>15483763</v>
      </c>
      <c r="G9" s="13">
        <v>15665316</v>
      </c>
      <c r="H9" s="13">
        <v>16300299</v>
      </c>
      <c r="I9" s="13">
        <v>16368909</v>
      </c>
      <c r="J9" s="13">
        <v>16685105</v>
      </c>
      <c r="K9" s="13">
        <v>17015052</v>
      </c>
      <c r="L9" s="13">
        <v>17096304</v>
      </c>
      <c r="M9" s="13">
        <v>17245722</v>
      </c>
      <c r="N9" s="13">
        <v>17153180</v>
      </c>
      <c r="O9" s="13">
        <v>18275312.140000001</v>
      </c>
      <c r="P9" s="18">
        <v>18275312.140000001</v>
      </c>
    </row>
    <row r="10" spans="4:17" hidden="1" x14ac:dyDescent="0.2"/>
    <row r="11" spans="4:17" hidden="1" x14ac:dyDescent="0.2"/>
    <row r="12" spans="4:17" hidden="1" x14ac:dyDescent="0.2"/>
    <row r="13" spans="4:17" hidden="1" x14ac:dyDescent="0.2"/>
    <row r="14" spans="4:17" hidden="1" x14ac:dyDescent="0.2"/>
    <row r="15" spans="4:17" hidden="1" x14ac:dyDescent="0.2"/>
    <row r="16" spans="4:17" hidden="1" x14ac:dyDescent="0.2"/>
    <row r="17" hidden="1" x14ac:dyDescent="0.2"/>
    <row r="18" hidden="1" x14ac:dyDescent="0.2"/>
    <row r="19" hidden="1" x14ac:dyDescent="0.2"/>
    <row r="20" hidden="1" x14ac:dyDescent="0.2"/>
    <row r="21" hidden="1" x14ac:dyDescent="0.2"/>
    <row r="22" hidden="1" x14ac:dyDescent="0.2"/>
    <row r="23" hidden="1" x14ac:dyDescent="0.2"/>
    <row r="24" hidden="1" x14ac:dyDescent="0.2"/>
    <row r="25" hidden="1" x14ac:dyDescent="0.2"/>
    <row r="26" hidden="1" x14ac:dyDescent="0.2"/>
    <row r="27" hidden="1" x14ac:dyDescent="0.2"/>
    <row r="28" hidden="1" x14ac:dyDescent="0.2"/>
    <row r="29" hidden="1" x14ac:dyDescent="0.2"/>
    <row r="30" hidden="1" x14ac:dyDescent="0.2"/>
    <row r="31" hidden="1" x14ac:dyDescent="0.2"/>
    <row r="32" hidden="1" x14ac:dyDescent="0.2"/>
    <row r="33" spans="4:17" hidden="1" x14ac:dyDescent="0.2"/>
    <row r="34" spans="4:17" hidden="1" x14ac:dyDescent="0.2"/>
    <row r="42" spans="4:17" x14ac:dyDescent="0.2">
      <c r="D42" s="25"/>
      <c r="E42" s="1">
        <v>2010</v>
      </c>
      <c r="F42" s="1">
        <v>2011</v>
      </c>
      <c r="G42" s="1">
        <v>2012</v>
      </c>
      <c r="H42" s="1">
        <v>2013</v>
      </c>
      <c r="I42" s="1">
        <v>2014</v>
      </c>
      <c r="J42" s="1">
        <v>2015</v>
      </c>
      <c r="K42" s="1">
        <v>2016</v>
      </c>
      <c r="L42" s="1">
        <v>2017</v>
      </c>
      <c r="M42" s="1">
        <v>2018</v>
      </c>
      <c r="N42" s="1">
        <v>2019</v>
      </c>
      <c r="O42" s="1">
        <v>2020</v>
      </c>
      <c r="P42" s="1">
        <v>2021</v>
      </c>
    </row>
    <row r="43" spans="4:17" x14ac:dyDescent="0.2">
      <c r="D43" s="25" t="s">
        <v>37</v>
      </c>
      <c r="E43">
        <v>12207997</v>
      </c>
      <c r="F43">
        <v>13095143</v>
      </c>
      <c r="G43">
        <v>13263786</v>
      </c>
      <c r="H43">
        <v>13680567</v>
      </c>
      <c r="I43">
        <v>13825104</v>
      </c>
      <c r="J43">
        <v>14142719</v>
      </c>
      <c r="K43">
        <v>14273620</v>
      </c>
      <c r="L43">
        <v>14348026</v>
      </c>
      <c r="M43">
        <v>14422696</v>
      </c>
      <c r="N43">
        <v>14631916</v>
      </c>
      <c r="O43">
        <v>15582535</v>
      </c>
      <c r="P43">
        <v>15564117</v>
      </c>
    </row>
    <row r="44" spans="4:17" x14ac:dyDescent="0.2">
      <c r="D44" s="25" t="s">
        <v>38</v>
      </c>
      <c r="E44">
        <v>4538343172.9673576</v>
      </c>
      <c r="F44">
        <v>4659782226.6597719</v>
      </c>
      <c r="G44">
        <v>4638709420.182312</v>
      </c>
      <c r="H44">
        <v>4750467553.8377705</v>
      </c>
      <c r="I44">
        <v>4873057381.5873508</v>
      </c>
      <c r="J44">
        <v>4760267354.7741737</v>
      </c>
      <c r="K44">
        <v>4805554426.8152962</v>
      </c>
      <c r="L44">
        <v>4620822658.5479412</v>
      </c>
      <c r="M44">
        <v>4685165692.9662294</v>
      </c>
      <c r="N44">
        <v>4691305777.0992136</v>
      </c>
      <c r="O44">
        <v>4427412526.9525042</v>
      </c>
      <c r="P44">
        <v>4317441060.699748</v>
      </c>
    </row>
    <row r="45" spans="4:17" x14ac:dyDescent="0.2">
      <c r="D45" s="25" t="s">
        <v>39</v>
      </c>
      <c r="E45" s="27">
        <v>371.75166187928761</v>
      </c>
      <c r="F45" s="27">
        <v>355.84049953939194</v>
      </c>
      <c r="G45" s="27">
        <v>349.72740212955125</v>
      </c>
      <c r="H45" s="27">
        <v>347.24200786690864</v>
      </c>
      <c r="I45" s="27">
        <v>352.47889502945878</v>
      </c>
      <c r="J45" s="27">
        <v>336.58784811988232</v>
      </c>
      <c r="K45" s="27">
        <v>336.67383794827776</v>
      </c>
      <c r="L45" s="27">
        <v>322.05284953818324</v>
      </c>
      <c r="M45" s="27">
        <v>324.84673413113813</v>
      </c>
      <c r="N45" s="27">
        <v>320.62142627795384</v>
      </c>
      <c r="O45" s="27">
        <v>284.1265896051255</v>
      </c>
      <c r="P45" s="27">
        <v>277.39710904895844</v>
      </c>
      <c r="Q45" s="21">
        <f>(P45-E45)/E45</f>
        <v>-0.25381070888384427</v>
      </c>
    </row>
    <row r="46" spans="4:17" x14ac:dyDescent="0.2">
      <c r="D46" s="25" t="s">
        <v>40</v>
      </c>
      <c r="E46" s="26">
        <v>1.9205951188327741E-2</v>
      </c>
      <c r="F46" s="26">
        <v>1.8538026576614481E-2</v>
      </c>
      <c r="G46" s="26">
        <v>1.5902931035671416E-2</v>
      </c>
      <c r="H46" s="26">
        <v>1.5379857755983493E-2</v>
      </c>
      <c r="I46" s="26">
        <v>1.5211447506978015E-2</v>
      </c>
      <c r="J46" s="26">
        <v>1.4163822762877429E-2</v>
      </c>
      <c r="K46" s="26">
        <v>1.334812141626132E-2</v>
      </c>
      <c r="L46" s="26">
        <v>1.2536293224547248E-2</v>
      </c>
      <c r="M46" s="26">
        <v>1.2158774216585424E-2</v>
      </c>
      <c r="N46" s="26">
        <v>1.0152273805789947E-2</v>
      </c>
      <c r="O46" s="26">
        <v>8.4865746101560145E-3</v>
      </c>
      <c r="P46" s="26">
        <v>9.0147034829250253E-3</v>
      </c>
      <c r="Q46" s="21">
        <f>(P46-E46)/E46</f>
        <v>-0.53062967855486187</v>
      </c>
    </row>
  </sheetData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381EE-BB27-484E-904E-4949C27D5ACE}">
  <dimension ref="A1:N5"/>
  <sheetViews>
    <sheetView tabSelected="1" zoomScale="200" zoomScaleNormal="200" workbookViewId="0"/>
  </sheetViews>
  <sheetFormatPr baseColWidth="10" defaultColWidth="8.83203125" defaultRowHeight="15" x14ac:dyDescent="0.2"/>
  <cols>
    <col min="1" max="1" width="20.83203125" customWidth="1"/>
    <col min="4" max="4" width="19" bestFit="1" customWidth="1"/>
  </cols>
  <sheetData>
    <row r="1" spans="1:14" x14ac:dyDescent="0.2">
      <c r="A1" t="s">
        <v>12</v>
      </c>
      <c r="B1" s="19" t="s">
        <v>43</v>
      </c>
      <c r="C1" s="19" t="s">
        <v>44</v>
      </c>
      <c r="D1" s="19" t="s">
        <v>45</v>
      </c>
      <c r="E1" s="19" t="s">
        <v>46</v>
      </c>
      <c r="F1" s="19" t="s">
        <v>47</v>
      </c>
      <c r="G1" s="19" t="s">
        <v>48</v>
      </c>
      <c r="H1" s="19" t="s">
        <v>49</v>
      </c>
      <c r="I1" s="19" t="s">
        <v>50</v>
      </c>
      <c r="J1" s="19" t="s">
        <v>51</v>
      </c>
      <c r="K1" s="19" t="s">
        <v>52</v>
      </c>
      <c r="L1" s="19" t="s">
        <v>53</v>
      </c>
      <c r="M1" s="19" t="s">
        <v>54</v>
      </c>
      <c r="N1" t="s">
        <v>13</v>
      </c>
    </row>
    <row r="2" spans="1:14" x14ac:dyDescent="0.2">
      <c r="A2" t="s">
        <v>14</v>
      </c>
      <c r="B2">
        <v>7436</v>
      </c>
      <c r="C2">
        <v>7727</v>
      </c>
      <c r="D2">
        <v>7956</v>
      </c>
      <c r="E2">
        <v>7903</v>
      </c>
      <c r="F2">
        <v>7452</v>
      </c>
      <c r="G2">
        <v>7898</v>
      </c>
      <c r="H2">
        <v>8223</v>
      </c>
      <c r="I2">
        <v>7902</v>
      </c>
      <c r="J2">
        <v>8357</v>
      </c>
      <c r="K2">
        <v>8049</v>
      </c>
      <c r="L2">
        <v>7227.4</v>
      </c>
      <c r="M2">
        <v>8417.6899999999987</v>
      </c>
      <c r="N2" s="21">
        <f>-((B2-M2)/B2)</f>
        <v>0.13201855836471205</v>
      </c>
    </row>
    <row r="3" spans="1:14" x14ac:dyDescent="0.2">
      <c r="A3" t="s">
        <v>15</v>
      </c>
      <c r="B3">
        <f>B2*0.3</f>
        <v>2230.7999999999997</v>
      </c>
      <c r="C3">
        <v>2230.7999999999997</v>
      </c>
      <c r="D3">
        <v>2230.7999999999997</v>
      </c>
      <c r="E3">
        <v>2230.7999999999997</v>
      </c>
      <c r="F3">
        <v>2230.7999999999997</v>
      </c>
      <c r="G3">
        <v>2230.7999999999997</v>
      </c>
      <c r="H3">
        <v>2230.7999999999997</v>
      </c>
      <c r="I3">
        <v>2230.7999999999997</v>
      </c>
      <c r="J3">
        <v>2230.7999999999997</v>
      </c>
      <c r="K3">
        <v>2230.7999999999997</v>
      </c>
      <c r="L3">
        <v>2230.7999999999997</v>
      </c>
      <c r="M3">
        <v>2230.7999999999997</v>
      </c>
    </row>
    <row r="4" spans="1:14" x14ac:dyDescent="0.2">
      <c r="A4" t="s">
        <v>41</v>
      </c>
      <c r="B4" s="28">
        <v>21234.060099999999</v>
      </c>
      <c r="C4" s="28">
        <v>20957.727749999998</v>
      </c>
      <c r="D4" s="28">
        <v>21930.412850000001</v>
      </c>
      <c r="E4" s="28">
        <v>16566.390299999999</v>
      </c>
      <c r="F4" s="28">
        <v>15993.87329090909</v>
      </c>
      <c r="G4" s="28">
        <v>14515.9138</v>
      </c>
      <c r="H4" s="28">
        <v>15140.439100000003</v>
      </c>
      <c r="I4">
        <v>13570</v>
      </c>
      <c r="J4">
        <v>15246</v>
      </c>
      <c r="K4">
        <v>14420</v>
      </c>
      <c r="L4">
        <v>10616</v>
      </c>
      <c r="M4" s="28">
        <v>12998.081999999999</v>
      </c>
      <c r="N4" s="21">
        <f>-((B4-M4)/B4)</f>
        <v>-0.38786638359378106</v>
      </c>
    </row>
    <row r="5" spans="1:14" x14ac:dyDescent="0.2">
      <c r="A5" t="s">
        <v>42</v>
      </c>
      <c r="B5">
        <f>B4*0.3</f>
        <v>6370.2180299999991</v>
      </c>
      <c r="C5">
        <f t="shared" ref="C5:M5" si="0">B5</f>
        <v>6370.2180299999991</v>
      </c>
      <c r="D5">
        <f t="shared" si="0"/>
        <v>6370.2180299999991</v>
      </c>
      <c r="E5">
        <f t="shared" si="0"/>
        <v>6370.2180299999991</v>
      </c>
      <c r="F5">
        <f t="shared" si="0"/>
        <v>6370.2180299999991</v>
      </c>
      <c r="G5">
        <f t="shared" si="0"/>
        <v>6370.2180299999991</v>
      </c>
      <c r="H5">
        <f t="shared" si="0"/>
        <v>6370.2180299999991</v>
      </c>
      <c r="I5">
        <f t="shared" si="0"/>
        <v>6370.2180299999991</v>
      </c>
      <c r="J5">
        <f t="shared" si="0"/>
        <v>6370.2180299999991</v>
      </c>
      <c r="K5">
        <f t="shared" si="0"/>
        <v>6370.2180299999991</v>
      </c>
      <c r="L5">
        <f t="shared" si="0"/>
        <v>6370.2180299999991</v>
      </c>
      <c r="M5">
        <f t="shared" si="0"/>
        <v>6370.2180299999991</v>
      </c>
    </row>
  </sheetData>
  <pageMargins left="0.7" right="0.7" top="0.75" bottom="0.75" header="0.3" footer="0.3"/>
  <pageSetup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9FAD9-BB0A-4242-B81D-7475F91298FE}">
  <dimension ref="B4:O6"/>
  <sheetViews>
    <sheetView zoomScaleNormal="100" workbookViewId="0">
      <selection activeCell="C32" sqref="C32"/>
    </sheetView>
  </sheetViews>
  <sheetFormatPr baseColWidth="10" defaultColWidth="8.83203125" defaultRowHeight="15" x14ac:dyDescent="0.2"/>
  <cols>
    <col min="2" max="2" width="23.33203125" bestFit="1" customWidth="1"/>
  </cols>
  <sheetData>
    <row r="4" spans="2:15" x14ac:dyDescent="0.2">
      <c r="B4" s="19"/>
      <c r="C4" s="19">
        <v>2010</v>
      </c>
      <c r="D4" s="19">
        <v>2011</v>
      </c>
      <c r="E4" s="19">
        <v>2012</v>
      </c>
      <c r="F4" s="19">
        <v>2013</v>
      </c>
      <c r="G4" s="19">
        <v>2014</v>
      </c>
      <c r="H4" s="19">
        <v>2015</v>
      </c>
      <c r="I4" s="19">
        <v>2016</v>
      </c>
      <c r="J4" s="19">
        <v>2017</v>
      </c>
      <c r="K4" s="19">
        <v>2018</v>
      </c>
      <c r="L4" s="19">
        <v>2019</v>
      </c>
      <c r="M4" s="19">
        <v>2020</v>
      </c>
      <c r="N4" s="19">
        <v>2021</v>
      </c>
      <c r="O4" t="s">
        <v>11</v>
      </c>
    </row>
    <row r="5" spans="2:15" x14ac:dyDescent="0.2">
      <c r="B5" s="19" t="s">
        <v>16</v>
      </c>
      <c r="C5" s="20">
        <v>574.16899999999998</v>
      </c>
      <c r="D5" s="20">
        <v>524.79999999999995</v>
      </c>
      <c r="E5" s="20">
        <v>518.471</v>
      </c>
      <c r="F5" s="20">
        <v>498.12299999999999</v>
      </c>
      <c r="G5" s="20">
        <v>493.29199999999997</v>
      </c>
      <c r="H5" s="20">
        <v>510.12400000000002</v>
      </c>
      <c r="I5" s="20">
        <v>514.77099999999996</v>
      </c>
      <c r="J5" s="20">
        <v>490.31599999999997</v>
      </c>
      <c r="K5" s="20">
        <v>506.76</v>
      </c>
      <c r="L5" s="20">
        <v>474.98</v>
      </c>
      <c r="M5" s="20">
        <v>385.94900000000001</v>
      </c>
      <c r="N5" s="20">
        <v>422</v>
      </c>
      <c r="O5" s="21">
        <f>-(C5-N5)/C5</f>
        <v>-0.26502475751912763</v>
      </c>
    </row>
    <row r="6" spans="2:15" x14ac:dyDescent="0.2">
      <c r="B6" s="19" t="s">
        <v>17</v>
      </c>
      <c r="C6" s="22">
        <f>C5*0.7</f>
        <v>401.91829999999999</v>
      </c>
      <c r="D6" s="22">
        <v>401.91829999999999</v>
      </c>
      <c r="E6" s="22">
        <v>401.91829999999999</v>
      </c>
      <c r="F6" s="22">
        <v>401.91829999999999</v>
      </c>
      <c r="G6" s="22">
        <v>401.91829999999999</v>
      </c>
      <c r="H6" s="22">
        <v>401.91829999999999</v>
      </c>
      <c r="I6" s="22">
        <v>401.91829999999999</v>
      </c>
      <c r="J6" s="22">
        <v>401.91829999999999</v>
      </c>
      <c r="K6" s="22">
        <v>401.91829999999999</v>
      </c>
      <c r="L6" s="22">
        <v>401.91829999999999</v>
      </c>
      <c r="M6" s="22">
        <v>401.91829999999999</v>
      </c>
      <c r="N6" s="22">
        <v>401.91829999999999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9D59C-3007-4572-AB33-43FDC60B88FB}">
  <dimension ref="B3:O23"/>
  <sheetViews>
    <sheetView topLeftCell="A23" zoomScale="210" zoomScaleNormal="210" workbookViewId="0">
      <selection activeCell="G48" sqref="G48"/>
    </sheetView>
  </sheetViews>
  <sheetFormatPr baseColWidth="10" defaultColWidth="8.83203125" defaultRowHeight="15" x14ac:dyDescent="0.2"/>
  <cols>
    <col min="3" max="4" width="25.6640625" bestFit="1" customWidth="1"/>
    <col min="5" max="5" width="25.6640625" customWidth="1"/>
    <col min="6" max="6" width="17.33203125" bestFit="1" customWidth="1"/>
    <col min="7" max="8" width="18.5" bestFit="1" customWidth="1"/>
    <col min="9" max="9" width="15.5" bestFit="1" customWidth="1"/>
    <col min="10" max="10" width="18.33203125" bestFit="1" customWidth="1"/>
    <col min="11" max="11" width="10.6640625" bestFit="1" customWidth="1"/>
    <col min="12" max="12" width="10.5" bestFit="1" customWidth="1"/>
    <col min="13" max="13" width="10.5" customWidth="1"/>
    <col min="14" max="15" width="8.5" bestFit="1" customWidth="1"/>
  </cols>
  <sheetData>
    <row r="3" spans="2:15" x14ac:dyDescent="0.2">
      <c r="B3" s="19" t="s">
        <v>18</v>
      </c>
      <c r="C3" s="19" t="s">
        <v>19</v>
      </c>
      <c r="D3" s="19" t="s">
        <v>5</v>
      </c>
      <c r="E3" s="19" t="s">
        <v>20</v>
      </c>
      <c r="F3" s="19" t="s">
        <v>21</v>
      </c>
      <c r="G3" s="19" t="s">
        <v>22</v>
      </c>
      <c r="H3" s="19" t="s">
        <v>23</v>
      </c>
      <c r="I3" s="19" t="s">
        <v>24</v>
      </c>
      <c r="J3" s="19" t="s">
        <v>25</v>
      </c>
      <c r="K3" s="19" t="s">
        <v>26</v>
      </c>
      <c r="L3" s="19" t="s">
        <v>27</v>
      </c>
      <c r="M3" s="19" t="s">
        <v>27</v>
      </c>
      <c r="N3" s="19" t="s">
        <v>28</v>
      </c>
      <c r="O3" s="19" t="s">
        <v>29</v>
      </c>
    </row>
    <row r="4" spans="2:15" x14ac:dyDescent="0.2">
      <c r="B4">
        <v>2010</v>
      </c>
      <c r="C4">
        <v>51.78</v>
      </c>
      <c r="D4">
        <v>5.98</v>
      </c>
      <c r="E4">
        <v>1.81</v>
      </c>
      <c r="F4">
        <v>41.72</v>
      </c>
      <c r="G4">
        <v>3.56</v>
      </c>
      <c r="H4">
        <v>18.96</v>
      </c>
      <c r="I4">
        <v>1.17</v>
      </c>
      <c r="J4">
        <v>10.039999999999999</v>
      </c>
      <c r="K4">
        <v>2.58</v>
      </c>
      <c r="L4">
        <f>M4+N4</f>
        <v>149.56</v>
      </c>
      <c r="M4">
        <v>150.49</v>
      </c>
      <c r="N4">
        <v>-0.93</v>
      </c>
      <c r="O4">
        <v>0</v>
      </c>
    </row>
    <row r="5" spans="2:15" x14ac:dyDescent="0.2">
      <c r="B5">
        <v>2014</v>
      </c>
      <c r="C5">
        <v>57.45</v>
      </c>
      <c r="D5">
        <v>4.0999999999999996</v>
      </c>
      <c r="E5">
        <v>3.12</v>
      </c>
      <c r="F5">
        <v>29.95</v>
      </c>
      <c r="G5">
        <v>2.73</v>
      </c>
      <c r="H5">
        <v>17.09</v>
      </c>
      <c r="I5">
        <v>0.99</v>
      </c>
      <c r="J5">
        <v>2.91</v>
      </c>
      <c r="K5">
        <v>1.57</v>
      </c>
      <c r="L5">
        <f t="shared" ref="L5:L9" si="0">M5+N5</f>
        <v>131.31</v>
      </c>
      <c r="M5">
        <v>134.27000000000001</v>
      </c>
      <c r="N5">
        <v>-2.96</v>
      </c>
      <c r="O5">
        <v>0</v>
      </c>
    </row>
    <row r="6" spans="2:15" x14ac:dyDescent="0.2">
      <c r="B6">
        <v>2016</v>
      </c>
      <c r="C6">
        <v>42.34</v>
      </c>
      <c r="D6">
        <v>3.34</v>
      </c>
      <c r="E6">
        <v>1.1399999999999999</v>
      </c>
      <c r="F6">
        <v>24.52</v>
      </c>
      <c r="G6">
        <v>2.23</v>
      </c>
      <c r="H6">
        <v>15.09</v>
      </c>
      <c r="I6">
        <v>0.81</v>
      </c>
      <c r="J6">
        <v>2.76</v>
      </c>
      <c r="K6">
        <v>1.1499999999999999</v>
      </c>
      <c r="L6">
        <f t="shared" si="0"/>
        <v>131.81</v>
      </c>
      <c r="M6">
        <v>133.43</v>
      </c>
      <c r="N6">
        <v>-1.62</v>
      </c>
      <c r="O6">
        <v>0</v>
      </c>
    </row>
    <row r="7" spans="2:15" x14ac:dyDescent="0.2">
      <c r="B7">
        <v>2017</v>
      </c>
      <c r="C7">
        <v>41.16</v>
      </c>
      <c r="D7">
        <v>3.02</v>
      </c>
      <c r="E7">
        <v>1.57</v>
      </c>
      <c r="F7">
        <v>23.82</v>
      </c>
      <c r="G7">
        <v>2.48</v>
      </c>
      <c r="H7">
        <v>15.21</v>
      </c>
      <c r="I7">
        <v>0.73</v>
      </c>
      <c r="J7">
        <v>2.3199999999999998</v>
      </c>
      <c r="K7">
        <v>1.1200000000000001</v>
      </c>
      <c r="L7">
        <f t="shared" si="0"/>
        <v>119.80999999999999</v>
      </c>
      <c r="M7">
        <v>123.32</v>
      </c>
      <c r="N7">
        <v>-3.51</v>
      </c>
      <c r="O7">
        <v>2.0699999999999998</v>
      </c>
    </row>
    <row r="8" spans="2:15" x14ac:dyDescent="0.2">
      <c r="B8">
        <v>2018</v>
      </c>
      <c r="C8">
        <v>44.56</v>
      </c>
      <c r="D8">
        <v>2.93</v>
      </c>
      <c r="E8">
        <v>1.56</v>
      </c>
      <c r="F8">
        <v>27.12</v>
      </c>
      <c r="G8">
        <v>2.5</v>
      </c>
      <c r="H8">
        <v>16.34</v>
      </c>
      <c r="I8">
        <v>0.76</v>
      </c>
      <c r="J8">
        <v>2.5099999999999998</v>
      </c>
      <c r="K8">
        <v>1.43</v>
      </c>
      <c r="L8">
        <f t="shared" si="0"/>
        <v>131.95000000000002</v>
      </c>
      <c r="M8">
        <v>135.80000000000001</v>
      </c>
      <c r="N8">
        <v>-3.85</v>
      </c>
      <c r="O8">
        <v>3.29</v>
      </c>
    </row>
    <row r="9" spans="2:15" x14ac:dyDescent="0.2">
      <c r="B9">
        <v>2019</v>
      </c>
      <c r="C9">
        <v>39.43</v>
      </c>
      <c r="D9">
        <v>2.93</v>
      </c>
      <c r="E9">
        <v>1.1200000000000001</v>
      </c>
      <c r="F9">
        <v>18.579999999999998</v>
      </c>
      <c r="G9">
        <v>2.5499999999999998</v>
      </c>
      <c r="H9">
        <v>16.87</v>
      </c>
      <c r="I9">
        <v>0.7</v>
      </c>
      <c r="J9">
        <v>2.5099999999999998</v>
      </c>
      <c r="K9">
        <v>1.21</v>
      </c>
      <c r="L9">
        <f t="shared" si="0"/>
        <v>117.42999999999999</v>
      </c>
      <c r="M9">
        <v>121.99</v>
      </c>
      <c r="N9">
        <v>-4.5599999999999996</v>
      </c>
      <c r="O9">
        <v>3.71</v>
      </c>
    </row>
    <row r="15" spans="2:15" x14ac:dyDescent="0.2">
      <c r="C15" s="19" t="s">
        <v>18</v>
      </c>
      <c r="D15" s="19" t="s">
        <v>30</v>
      </c>
      <c r="E15" s="19" t="s">
        <v>21</v>
      </c>
      <c r="F15" s="19" t="s">
        <v>31</v>
      </c>
      <c r="G15" s="19" t="s">
        <v>20</v>
      </c>
      <c r="H15" s="19" t="s">
        <v>32</v>
      </c>
      <c r="I15" s="19" t="s">
        <v>33</v>
      </c>
      <c r="J15" s="19" t="s">
        <v>34</v>
      </c>
      <c r="K15" s="19" t="s">
        <v>35</v>
      </c>
    </row>
    <row r="16" spans="2:15" x14ac:dyDescent="0.2">
      <c r="C16">
        <v>2010</v>
      </c>
      <c r="D16">
        <f>C4</f>
        <v>51.78</v>
      </c>
      <c r="E16">
        <f t="shared" ref="E16:E21" si="1">F4+K4</f>
        <v>44.3</v>
      </c>
      <c r="F16">
        <f t="shared" ref="F16:F21" si="2">D4+G4+H4+I4</f>
        <v>29.67</v>
      </c>
      <c r="G16">
        <f t="shared" ref="G16:G21" si="3">E4</f>
        <v>1.81</v>
      </c>
      <c r="H16">
        <f>J4</f>
        <v>10.039999999999999</v>
      </c>
      <c r="I16">
        <f>L4</f>
        <v>149.56</v>
      </c>
      <c r="J16">
        <v>200.9</v>
      </c>
      <c r="K16">
        <f t="shared" ref="K16:K21" si="4">SUM(D16:I16)</f>
        <v>287.15999999999997</v>
      </c>
    </row>
    <row r="17" spans="3:11" x14ac:dyDescent="0.2">
      <c r="C17">
        <v>2014</v>
      </c>
      <c r="D17">
        <f t="shared" ref="D17:D21" si="5">C5</f>
        <v>57.45</v>
      </c>
      <c r="E17">
        <f t="shared" si="1"/>
        <v>31.52</v>
      </c>
      <c r="F17">
        <f t="shared" si="2"/>
        <v>24.91</v>
      </c>
      <c r="G17">
        <f t="shared" si="3"/>
        <v>3.12</v>
      </c>
      <c r="H17">
        <f t="shared" ref="H17:H21" si="6">J5</f>
        <v>2.91</v>
      </c>
      <c r="I17">
        <f t="shared" ref="I17:I21" si="7">L5</f>
        <v>131.31</v>
      </c>
      <c r="J17">
        <v>200.9</v>
      </c>
      <c r="K17">
        <f t="shared" si="4"/>
        <v>251.22</v>
      </c>
    </row>
    <row r="18" spans="3:11" x14ac:dyDescent="0.2">
      <c r="C18">
        <v>2016</v>
      </c>
      <c r="D18">
        <f t="shared" si="5"/>
        <v>42.34</v>
      </c>
      <c r="E18">
        <f t="shared" si="1"/>
        <v>25.669999999999998</v>
      </c>
      <c r="F18">
        <f t="shared" si="2"/>
        <v>21.47</v>
      </c>
      <c r="G18">
        <f t="shared" si="3"/>
        <v>1.1399999999999999</v>
      </c>
      <c r="H18">
        <f t="shared" si="6"/>
        <v>2.76</v>
      </c>
      <c r="I18">
        <f t="shared" si="7"/>
        <v>131.81</v>
      </c>
      <c r="J18">
        <v>200.9</v>
      </c>
      <c r="K18">
        <f t="shared" si="4"/>
        <v>225.19</v>
      </c>
    </row>
    <row r="19" spans="3:11" x14ac:dyDescent="0.2">
      <c r="C19">
        <v>2017</v>
      </c>
      <c r="D19">
        <f t="shared" si="5"/>
        <v>41.16</v>
      </c>
      <c r="E19">
        <f t="shared" si="1"/>
        <v>24.94</v>
      </c>
      <c r="F19">
        <f t="shared" si="2"/>
        <v>21.44</v>
      </c>
      <c r="G19">
        <f t="shared" si="3"/>
        <v>1.57</v>
      </c>
      <c r="H19">
        <f t="shared" si="6"/>
        <v>2.3199999999999998</v>
      </c>
      <c r="I19">
        <f t="shared" si="7"/>
        <v>119.80999999999999</v>
      </c>
      <c r="J19">
        <v>200.9</v>
      </c>
      <c r="K19">
        <f t="shared" si="4"/>
        <v>211.23999999999995</v>
      </c>
    </row>
    <row r="20" spans="3:11" x14ac:dyDescent="0.2">
      <c r="C20">
        <v>2018</v>
      </c>
      <c r="D20">
        <f t="shared" si="5"/>
        <v>44.56</v>
      </c>
      <c r="E20">
        <f t="shared" si="1"/>
        <v>28.55</v>
      </c>
      <c r="F20">
        <f t="shared" si="2"/>
        <v>22.53</v>
      </c>
      <c r="G20">
        <f t="shared" si="3"/>
        <v>1.56</v>
      </c>
      <c r="H20">
        <f t="shared" si="6"/>
        <v>2.5099999999999998</v>
      </c>
      <c r="I20">
        <f t="shared" si="7"/>
        <v>131.95000000000002</v>
      </c>
      <c r="J20">
        <v>200.9</v>
      </c>
      <c r="K20">
        <f t="shared" si="4"/>
        <v>231.66000000000003</v>
      </c>
    </row>
    <row r="21" spans="3:11" x14ac:dyDescent="0.2">
      <c r="C21">
        <v>2019</v>
      </c>
      <c r="D21">
        <f t="shared" si="5"/>
        <v>39.43</v>
      </c>
      <c r="E21">
        <f t="shared" si="1"/>
        <v>19.79</v>
      </c>
      <c r="F21">
        <f t="shared" si="2"/>
        <v>23.05</v>
      </c>
      <c r="G21">
        <f t="shared" si="3"/>
        <v>1.1200000000000001</v>
      </c>
      <c r="H21">
        <f t="shared" si="6"/>
        <v>2.5099999999999998</v>
      </c>
      <c r="I21">
        <f t="shared" si="7"/>
        <v>117.42999999999999</v>
      </c>
      <c r="J21">
        <v>200.9</v>
      </c>
      <c r="K21">
        <f t="shared" si="4"/>
        <v>203.32999999999998</v>
      </c>
    </row>
    <row r="23" spans="3:11" x14ac:dyDescent="0.2">
      <c r="J23" t="s">
        <v>36</v>
      </c>
      <c r="K23" s="21">
        <f>(K21-K16)/K16</f>
        <v>-0.2919278451037749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10FDE23F290645A134789F8FD15D0F" ma:contentTypeVersion="16" ma:contentTypeDescription="Create a new document." ma:contentTypeScope="" ma:versionID="b06e4febcc672f6061044e53f7b20673">
  <xsd:schema xmlns:xsd="http://www.w3.org/2001/XMLSchema" xmlns:xs="http://www.w3.org/2001/XMLSchema" xmlns:p="http://schemas.microsoft.com/office/2006/metadata/properties" xmlns:ns2="50b0a352-5cc9-4d83-a536-34ce0fa540fb" xmlns:ns3="68285ae6-bbcb-45c4-9b75-1af9651e32d1" targetNamespace="http://schemas.microsoft.com/office/2006/metadata/properties" ma:root="true" ma:fieldsID="59c03ad9d16f6f8bbd3ff6829c32127d" ns2:_="" ns3:_="">
    <xsd:import namespace="50b0a352-5cc9-4d83-a536-34ce0fa540fb"/>
    <xsd:import namespace="68285ae6-bbcb-45c4-9b75-1af9651e32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b0a352-5cc9-4d83-a536-34ce0fa540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d038b50-52dc-447d-ac2e-a29bd036c4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285ae6-bbcb-45c4-9b75-1af9651e32d1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7b1ac9f-f50a-4264-aaa8-231ea14e9b7e}" ma:internalName="TaxCatchAll" ma:showField="CatchAllData" ma:web="68285ae6-bbcb-45c4-9b75-1af9651e32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FB3A57-3891-48E6-B574-B41F099713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b0a352-5cc9-4d83-a536-34ce0fa540fb"/>
    <ds:schemaRef ds:uri="68285ae6-bbcb-45c4-9b75-1af9651e32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7535CB9-539D-4CF1-833B-79A151CDCFE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GHG</vt:lpstr>
      <vt:lpstr>Energy</vt:lpstr>
      <vt:lpstr>Waste</vt:lpstr>
      <vt:lpstr>Water</vt:lpstr>
      <vt:lpstr>Nitrogen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Sophia F.Y. Phillips</dc:creator>
  <cp:lastModifiedBy>Microsoft Office User</cp:lastModifiedBy>
  <dcterms:created xsi:type="dcterms:W3CDTF">2022-05-18T14:30:04Z</dcterms:created>
  <dcterms:modified xsi:type="dcterms:W3CDTF">2022-06-23T17:39:50Z</dcterms:modified>
</cp:coreProperties>
</file>